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7680" windowHeight="9120" tabRatio="289" activeTab="0"/>
  </bookViews>
  <sheets>
    <sheet name="A" sheetId="1" r:id="rId1"/>
    <sheet name="B" sheetId="2" r:id="rId2"/>
    <sheet name="C" sheetId="3" r:id="rId3"/>
    <sheet name="D" sheetId="4" r:id="rId4"/>
    <sheet name="E" sheetId="5" state="hidden" r:id="rId5"/>
    <sheet name="F" sheetId="6" r:id="rId6"/>
  </sheets>
  <definedNames>
    <definedName name="BlankA1">'A'!#REF!,'A'!$M$9:$M$10,'A'!$N$9:$N$10,'A'!$J$14:$J$20,'A'!$J$21:$J$23,'A'!$H$19,'A'!$H$16,'A'!#REF!,'A'!#REF!,'A'!#REF!</definedName>
    <definedName name="BlankA10">'A'!$I$10</definedName>
    <definedName name="BlankA2">'A'!$H$31,'A'!$H$33,'A'!$J$30:$J$33,'A'!$K$32:$K$33,'A'!#REF!</definedName>
    <definedName name="BlankA3">'A'!$F$35:$H$43,'A'!$L$49,'A'!$L$50,'A'!$F$49:$F$50,'A'!$K$32,'A'!A1</definedName>
    <definedName name="BlankA4">'A'!$H$16,'A'!$I$33</definedName>
    <definedName name="BlankA5">'A'!#REF!,'A'!$H$19</definedName>
    <definedName name="BlankA8">'A'!$G$10</definedName>
    <definedName name="BlankA9">'A'!#REF!</definedName>
    <definedName name="BlankB">'B'!$D$5:$F$18,'B'!$B$6:$C$18,'B'!$G$5:$N$18,'B'!$E$28:$E$33,'B'!$F$28:$F$33,'B'!$F$28:$N$33,'B'!#REF!,'B'!$E$41:$E$41,'B'!$F$41:$F$41,'B'!$N$41:$N$41</definedName>
    <definedName name="BlankB10">'B'!$E$47</definedName>
    <definedName name="BlankE1">'E'!$D$14:$D$23</definedName>
    <definedName name="sph_7_01_01p7_2b" localSheetId="2">'C'!$B$52</definedName>
    <definedName name="sph_7_01_01p7_2c" localSheetId="2">'C'!$B$55</definedName>
    <definedName name="sph_7_01_01p7_2d" localSheetId="2">'C'!$B$56</definedName>
    <definedName name="sph_7_01_01p7_2e" localSheetId="2">'C'!$B$57</definedName>
    <definedName name="sph_7_01_01p7_2f" localSheetId="2">'C'!$B$58</definedName>
    <definedName name="Timer">'A'!$H$19</definedName>
    <definedName name="_xlnm.Print_Area" localSheetId="1">'B'!$B$2:$O$59</definedName>
  </definedNames>
  <calcPr fullCalcOnLoad="1"/>
</workbook>
</file>

<file path=xl/comments1.xml><?xml version="1.0" encoding="utf-8"?>
<comments xmlns="http://schemas.openxmlformats.org/spreadsheetml/2006/main">
  <authors>
    <author>Ola Skjeflo</author>
    <author>May Beate Haugan</author>
    <author>Sk?rhaug, Torill</author>
    <author>S108471</author>
    <author>Torill Sk?rhaug</author>
  </authors>
  <commentList>
    <comment ref="M12" authorId="0">
      <text>
        <r>
          <rPr>
            <sz val="12"/>
            <rFont val="Tahoma"/>
            <family val="2"/>
          </rPr>
          <t>Hvis annen kontering enn standard, må dette påføres av attestant/anviser (manuelt)</t>
        </r>
      </text>
    </comment>
    <comment ref="F21" authorId="0">
      <text>
        <r>
          <rPr>
            <sz val="12"/>
            <rFont val="Tahoma"/>
            <family val="2"/>
          </rPr>
          <t>Navn på hotell eller tilsvarende må oppgis på side 2 i reiseregningen</t>
        </r>
      </text>
    </comment>
    <comment ref="J30" authorId="1">
      <text>
        <r>
          <rPr>
            <sz val="12"/>
            <rFont val="Tahoma"/>
            <family val="2"/>
          </rPr>
          <t>Navn på passasjer(er) må påføres på baksiden under merknader</t>
        </r>
      </text>
    </comment>
    <comment ref="F23" authorId="2">
      <text>
        <r>
          <rPr>
            <sz val="12"/>
            <rFont val="Tahoma"/>
            <family val="2"/>
          </rPr>
          <t>Navn på hotell eller tilsvarende må oppgis på side 2 i reiseregningen</t>
        </r>
      </text>
    </comment>
    <comment ref="K21" authorId="3">
      <text>
        <r>
          <rPr>
            <b/>
            <sz val="8"/>
            <rFont val="Tahoma"/>
            <family val="2"/>
          </rPr>
          <t>S108471:</t>
        </r>
        <r>
          <rPr>
            <sz val="8"/>
            <rFont val="Tahoma"/>
            <family val="2"/>
          </rPr>
          <t xml:space="preserve">
</t>
        </r>
        <r>
          <rPr>
            <sz val="12"/>
            <rFont val="Tahoma"/>
            <family val="2"/>
          </rPr>
          <t>Legitimerte utgifter til overnatting dekkast inntil kr 1.800,-</t>
        </r>
      </text>
    </comment>
    <comment ref="K23" authorId="3">
      <text>
        <r>
          <rPr>
            <b/>
            <sz val="8"/>
            <rFont val="Tahoma"/>
            <family val="2"/>
          </rPr>
          <t>S108471:</t>
        </r>
        <r>
          <rPr>
            <sz val="8"/>
            <rFont val="Tahoma"/>
            <family val="2"/>
          </rPr>
          <t xml:space="preserve">
</t>
        </r>
        <r>
          <rPr>
            <sz val="12"/>
            <rFont val="Tahoma"/>
            <family val="2"/>
          </rPr>
          <t>Utgifter til overnatting dekkast etter rekning inntil satsar for vedkommande land jmf. vedlegg 2 til Særavtale for reiser utanlands for statens regning</t>
        </r>
      </text>
    </comment>
    <comment ref="K32" authorId="4">
      <text>
        <r>
          <rPr>
            <b/>
            <sz val="8"/>
            <rFont val="Tahoma"/>
            <family val="2"/>
          </rPr>
          <t>Torill Skårhaug:</t>
        </r>
        <r>
          <rPr>
            <sz val="8"/>
            <rFont val="Tahoma"/>
            <family val="2"/>
          </rPr>
          <t xml:space="preserve">
Inntil kr 180,- pr. døgn jf. Særavtale om økonomiske vilkår ved endret tjenestested</t>
        </r>
      </text>
    </comment>
  </commentList>
</comments>
</file>

<file path=xl/comments2.xml><?xml version="1.0" encoding="utf-8"?>
<comments xmlns="http://schemas.openxmlformats.org/spreadsheetml/2006/main">
  <authors>
    <author>Erik Jahre</author>
    <author>Ola Skjeflo</author>
  </authors>
  <commentList>
    <comment ref="J4" authorId="0">
      <text>
        <r>
          <rPr>
            <sz val="12"/>
            <rFont val="Tahoma"/>
            <family val="2"/>
          </rPr>
          <t xml:space="preserve">Kilometer skal kun fylles ut dersom det skal gis kilometergodtgjørelse. 
Reise som gjør at du passerer 9000 km må deles på to satser. </t>
        </r>
      </text>
    </comment>
    <comment ref="M5" authorId="0">
      <text>
        <r>
          <rPr>
            <sz val="12"/>
            <rFont val="Tahoma"/>
            <family val="2"/>
          </rPr>
          <t>Kurs oppgis ifht 1 norsk krone. Det vil si kurs for alt annet enn Pund, Dollar og Euro må deles på 100.</t>
        </r>
      </text>
    </comment>
    <comment ref="M28" authorId="0">
      <text>
        <r>
          <rPr>
            <b/>
            <sz val="12"/>
            <rFont val="Tahoma"/>
            <family val="2"/>
          </rPr>
          <t>Kurs oppgis ifht 1 norsk krone. Det vil si kurs for alt annet enn Pund, Dollar og Euro må deles på 100.</t>
        </r>
      </text>
    </comment>
    <comment ref="B19" authorId="1">
      <text>
        <r>
          <rPr>
            <b/>
            <sz val="12"/>
            <rFont val="Tahoma"/>
            <family val="2"/>
          </rPr>
          <t>Skrives på av den som har innvilget bruk av bil</t>
        </r>
        <r>
          <rPr>
            <sz val="8"/>
            <rFont val="Tahoma"/>
            <family val="2"/>
          </rPr>
          <t xml:space="preserve">
</t>
        </r>
      </text>
    </comment>
    <comment ref="N5" authorId="1">
      <text>
        <r>
          <rPr>
            <sz val="12"/>
            <rFont val="Tahoma"/>
            <family val="2"/>
          </rPr>
          <t xml:space="preserve">Beløpsfeltet skal </t>
        </r>
        <r>
          <rPr>
            <u val="single"/>
            <sz val="12"/>
            <rFont val="Tahoma"/>
            <family val="2"/>
          </rPr>
          <t>ikke</t>
        </r>
        <r>
          <rPr>
            <sz val="12"/>
            <rFont val="Tahoma"/>
            <family val="2"/>
          </rPr>
          <t xml:space="preserve"> fylles ved bruk av egen bil. Beløpet kommer fram på side 1 når antall km er utfylt.</t>
        </r>
      </text>
    </comment>
    <comment ref="H4" authorId="1">
      <text>
        <r>
          <rPr>
            <sz val="12"/>
            <rFont val="Tahoma"/>
            <family val="2"/>
          </rPr>
          <t>Hvilket transportmiddel er benyttet, for eksempel: Bil, Tog, Fly, Båt, osv.</t>
        </r>
      </text>
    </comment>
    <comment ref="I4" authorId="1">
      <text>
        <r>
          <rPr>
            <sz val="12"/>
            <rFont val="Tahoma"/>
            <family val="2"/>
          </rPr>
          <t>Benyttes ved bruk av bil
Blank= vanlig
 X = reise hjem/arbeid
 T = reise i Tromsø
 U = reise i utlandet
Se for øvrig hjelp-knappen!</t>
        </r>
      </text>
    </comment>
  </commentList>
</comments>
</file>

<file path=xl/sharedStrings.xml><?xml version="1.0" encoding="utf-8"?>
<sst xmlns="http://schemas.openxmlformats.org/spreadsheetml/2006/main" count="556" uniqueCount="475">
  <si>
    <t xml:space="preserve"> </t>
  </si>
  <si>
    <t xml:space="preserve">
</t>
  </si>
  <si>
    <t>Reiseregning</t>
  </si>
  <si>
    <t xml:space="preserve">  Postnr.</t>
  </si>
  <si>
    <t xml:space="preserve">   </t>
  </si>
  <si>
    <t xml:space="preserve">  Dato</t>
  </si>
  <si>
    <t xml:space="preserve"> Kurs</t>
  </si>
  <si>
    <t>Antall</t>
  </si>
  <si>
    <t>Sats</t>
  </si>
  <si>
    <t>Beløp</t>
  </si>
  <si>
    <t xml:space="preserve">      OVERFØRT  FRA  BAKSIDEN</t>
  </si>
  <si>
    <t xml:space="preserve">              </t>
  </si>
  <si>
    <t xml:space="preserve">  Passasjertillegg</t>
  </si>
  <si>
    <t xml:space="preserve">  Annet</t>
  </si>
  <si>
    <t>Trekk for kost</t>
  </si>
  <si>
    <t>Frokost</t>
  </si>
  <si>
    <t>Lunsj</t>
  </si>
  <si>
    <t>Middag</t>
  </si>
  <si>
    <t>Uten overnatting</t>
  </si>
  <si>
    <t>Hotell innland</t>
  </si>
  <si>
    <t>Hotell utland</t>
  </si>
  <si>
    <t>Pensjonat</t>
  </si>
  <si>
    <t>Hybel/brakke/privat</t>
  </si>
  <si>
    <t>Utstederens underskrift</t>
  </si>
  <si>
    <t>Dato</t>
  </si>
  <si>
    <t>Sign.</t>
  </si>
  <si>
    <t xml:space="preserve">   Reisespesifikasjon</t>
  </si>
  <si>
    <t xml:space="preserve">   Reiseutlegg</t>
  </si>
  <si>
    <t xml:space="preserve">    Til</t>
  </si>
  <si>
    <t xml:space="preserve"> Skyssmiddel</t>
  </si>
  <si>
    <t xml:space="preserve">    Fremmed valuta</t>
  </si>
  <si>
    <t>Kl.</t>
  </si>
  <si>
    <t xml:space="preserve">   Sted</t>
  </si>
  <si>
    <t xml:space="preserve">    Sted</t>
  </si>
  <si>
    <t>Type</t>
  </si>
  <si>
    <t>Valuta</t>
  </si>
  <si>
    <t>Beløp i valuta</t>
  </si>
  <si>
    <t xml:space="preserve">   Beløp</t>
  </si>
  <si>
    <t xml:space="preserve"> Hjemmel for</t>
  </si>
  <si>
    <t xml:space="preserve"> Dato</t>
  </si>
  <si>
    <t xml:space="preserve">        Sum km denne reisen</t>
  </si>
  <si>
    <t>Sum</t>
  </si>
  <si>
    <t xml:space="preserve"> bruk av bil</t>
  </si>
  <si>
    <t xml:space="preserve"> Gitt av</t>
  </si>
  <si>
    <t xml:space="preserve">     + tidligere godtgjort i år (km)</t>
  </si>
  <si>
    <t xml:space="preserve">     = sum km i år</t>
  </si>
  <si>
    <t xml:space="preserve">  Fremmed valuta</t>
  </si>
  <si>
    <t xml:space="preserve">  Spesifikasjon</t>
  </si>
  <si>
    <t xml:space="preserve">  Kurs</t>
  </si>
  <si>
    <t xml:space="preserve">  Navn og adresse på hotell,</t>
  </si>
  <si>
    <t xml:space="preserve">   Overnatting</t>
  </si>
  <si>
    <t xml:space="preserve">   Merknader</t>
  </si>
  <si>
    <t xml:space="preserve">      SATSTYPE</t>
  </si>
  <si>
    <t xml:space="preserve">      Innland over 12 timer, kostgodgj. u/overnatting</t>
  </si>
  <si>
    <t xml:space="preserve">      Bil avg.fritt                 4000-9000 km</t>
  </si>
  <si>
    <t xml:space="preserve">      Bil avg.fritt                  over 9000 km</t>
  </si>
  <si>
    <t xml:space="preserve">      Bil avg.pliktig                    0-4000 km</t>
  </si>
  <si>
    <t xml:space="preserve">      Bil trekk/avg.pliktig      4000-9000 km *</t>
  </si>
  <si>
    <t xml:space="preserve">      Passasjertillegg</t>
  </si>
  <si>
    <t xml:space="preserve">      Trekk, frokost innland</t>
  </si>
  <si>
    <t xml:space="preserve">      Trekk, lunsj, innland</t>
  </si>
  <si>
    <t xml:space="preserve">      Trekk, middag, innland</t>
  </si>
  <si>
    <t xml:space="preserve">      Kostgodtgjørelse for pensjonat</t>
  </si>
  <si>
    <t xml:space="preserve">      Kostgodtgjørelse hybel/brakke/priv</t>
  </si>
  <si>
    <t xml:space="preserve">      Kostgodtgjørelse utover 28 døgn</t>
  </si>
  <si>
    <t xml:space="preserve">      Trekk frokost utland</t>
  </si>
  <si>
    <t xml:space="preserve">      Trekk lunsj utland</t>
  </si>
  <si>
    <t xml:space="preserve">      Trekk middag utland</t>
  </si>
  <si>
    <t>Natt  </t>
  </si>
  <si>
    <t>Kost </t>
  </si>
  <si>
    <t>Europa</t>
  </si>
  <si>
    <t>Albania</t>
  </si>
  <si>
    <t>Belgia </t>
  </si>
  <si>
    <t>Belgia: Brussel </t>
  </si>
  <si>
    <t>Bulgaria </t>
  </si>
  <si>
    <t>Danmark</t>
  </si>
  <si>
    <t>Estland </t>
  </si>
  <si>
    <t>Finland </t>
  </si>
  <si>
    <t>Frankrike </t>
  </si>
  <si>
    <t>Frankrike: Paris </t>
  </si>
  <si>
    <t>Hellas </t>
  </si>
  <si>
    <t>Hviterussland  </t>
  </si>
  <si>
    <t>Irland </t>
  </si>
  <si>
    <t>Island</t>
  </si>
  <si>
    <t>Italia </t>
  </si>
  <si>
    <t>Italia: Milano </t>
  </si>
  <si>
    <t>Italia: Roma </t>
  </si>
  <si>
    <t>Kroatia </t>
  </si>
  <si>
    <t>Latvia </t>
  </si>
  <si>
    <t>Liechtenstein </t>
  </si>
  <si>
    <t>Litauen </t>
  </si>
  <si>
    <t>Luxembourg </t>
  </si>
  <si>
    <t>Makedonia </t>
  </si>
  <si>
    <t>Malta </t>
  </si>
  <si>
    <t>Moldova </t>
  </si>
  <si>
    <t>Monaco </t>
  </si>
  <si>
    <t>Nederland </t>
  </si>
  <si>
    <t>Nederland: Amsterdam </t>
  </si>
  <si>
    <t>Nederland: den Haag </t>
  </si>
  <si>
    <t>Polen </t>
  </si>
  <si>
    <t>Portugal </t>
  </si>
  <si>
    <t>Romania </t>
  </si>
  <si>
    <t>Russland </t>
  </si>
  <si>
    <t>Russland: Moskva </t>
  </si>
  <si>
    <t>Russland: St.Petersburg </t>
  </si>
  <si>
    <t>Slovakia </t>
  </si>
  <si>
    <t>Slovenia </t>
  </si>
  <si>
    <t>Spania </t>
  </si>
  <si>
    <t>Spania: Barcelona </t>
  </si>
  <si>
    <t>Spania: Madrid </t>
  </si>
  <si>
    <t>Storbritannia </t>
  </si>
  <si>
    <t>Storbritannia: London </t>
  </si>
  <si>
    <t>Sveits </t>
  </si>
  <si>
    <t>Sveits: Genève </t>
  </si>
  <si>
    <t>Sveits: Zürich </t>
  </si>
  <si>
    <t>Sverige </t>
  </si>
  <si>
    <t>Tsjekkiske republikk </t>
  </si>
  <si>
    <t>Tyskland </t>
  </si>
  <si>
    <t>Ukraina </t>
  </si>
  <si>
    <t>Ungarn </t>
  </si>
  <si>
    <t>Østerrike </t>
  </si>
  <si>
    <t>Afrika: </t>
  </si>
  <si>
    <t>Algerie </t>
  </si>
  <si>
    <t>Angola </t>
  </si>
  <si>
    <t>Benin </t>
  </si>
  <si>
    <t>Botswana </t>
  </si>
  <si>
    <t>Egypt </t>
  </si>
  <si>
    <t>Elfenbenskysten </t>
  </si>
  <si>
    <t>Etiopia </t>
  </si>
  <si>
    <t>Gabon </t>
  </si>
  <si>
    <t>Ghana </t>
  </si>
  <si>
    <t>Guinea </t>
  </si>
  <si>
    <t>Kamerun </t>
  </si>
  <si>
    <t>Kenya </t>
  </si>
  <si>
    <t>Lesotho </t>
  </si>
  <si>
    <t>Liberia </t>
  </si>
  <si>
    <t>Libya </t>
  </si>
  <si>
    <t>Madagaskar </t>
  </si>
  <si>
    <t>Malawi </t>
  </si>
  <si>
    <t>Mali </t>
  </si>
  <si>
    <t>Marokko </t>
  </si>
  <si>
    <t>Mauritius </t>
  </si>
  <si>
    <t>Mocambique </t>
  </si>
  <si>
    <t>Namibia </t>
  </si>
  <si>
    <t>Nigeria </t>
  </si>
  <si>
    <t>Senegal </t>
  </si>
  <si>
    <t>Seychellene </t>
  </si>
  <si>
    <t>Sudan </t>
  </si>
  <si>
    <t>Swaziland </t>
  </si>
  <si>
    <t>Sør-Afrika </t>
  </si>
  <si>
    <t>Sør-Afrika: Cape Town </t>
  </si>
  <si>
    <t>Tanzania </t>
  </si>
  <si>
    <t>Togo </t>
  </si>
  <si>
    <t>Tunisia </t>
  </si>
  <si>
    <t>Uganda </t>
  </si>
  <si>
    <t>Zambia </t>
  </si>
  <si>
    <t>Zimbabwe </t>
  </si>
  <si>
    <t>Amerika: </t>
  </si>
  <si>
    <t>Antigua og Barbuda </t>
  </si>
  <si>
    <t>Argentina </t>
  </si>
  <si>
    <t>Bahamas </t>
  </si>
  <si>
    <t>Barbados </t>
  </si>
  <si>
    <t>Bermuda (Br) </t>
  </si>
  <si>
    <t>Bolivia </t>
  </si>
  <si>
    <t>Brasil </t>
  </si>
  <si>
    <t>Canada </t>
  </si>
  <si>
    <t>Chile </t>
  </si>
  <si>
    <t>Colombia </t>
  </si>
  <si>
    <t>Costa Rica </t>
  </si>
  <si>
    <t>Cuba </t>
  </si>
  <si>
    <t>Dominica </t>
  </si>
  <si>
    <t>Guatemala </t>
  </si>
  <si>
    <t>Guyana </t>
  </si>
  <si>
    <t>Haiti </t>
  </si>
  <si>
    <t>Jamaica </t>
  </si>
  <si>
    <t>Mexico </t>
  </si>
  <si>
    <t>Nederlandske Antiller </t>
  </si>
  <si>
    <t>Nicaragua </t>
  </si>
  <si>
    <t>Panama </t>
  </si>
  <si>
    <t>Paraguay </t>
  </si>
  <si>
    <t>Peru </t>
  </si>
  <si>
    <t>Puerto Rico </t>
  </si>
  <si>
    <t>Surinam </t>
  </si>
  <si>
    <t>Trinidad og Tobago </t>
  </si>
  <si>
    <t>Uruguay </t>
  </si>
  <si>
    <t>USA </t>
  </si>
  <si>
    <t>USA: New York </t>
  </si>
  <si>
    <t>USA: Washington D.C </t>
  </si>
  <si>
    <t>Venezuela </t>
  </si>
  <si>
    <t>Asia: </t>
  </si>
  <si>
    <t>Armenia </t>
  </si>
  <si>
    <t>Bahrain </t>
  </si>
  <si>
    <t>Bangladesh </t>
  </si>
  <si>
    <t>Brunei </t>
  </si>
  <si>
    <t>Burma (Myanmar) </t>
  </si>
  <si>
    <t>Fillipinene </t>
  </si>
  <si>
    <t>Forente Arabiske Emirater </t>
  </si>
  <si>
    <t>India </t>
  </si>
  <si>
    <t>Indonesia </t>
  </si>
  <si>
    <t>Irak </t>
  </si>
  <si>
    <t>Iran </t>
  </si>
  <si>
    <t>Israel </t>
  </si>
  <si>
    <t>Japan </t>
  </si>
  <si>
    <t>Japan: Osaka </t>
  </si>
  <si>
    <t>Japan: Tokyo </t>
  </si>
  <si>
    <t>Jordan </t>
  </si>
  <si>
    <t>Kina </t>
  </si>
  <si>
    <t>Kina: Hong Kong </t>
  </si>
  <si>
    <t>Kuwait </t>
  </si>
  <si>
    <t>Kypros </t>
  </si>
  <si>
    <t>Laos </t>
  </si>
  <si>
    <t>Libanon </t>
  </si>
  <si>
    <t>Malaysia </t>
  </si>
  <si>
    <t>Maldivene </t>
  </si>
  <si>
    <t>Nepal </t>
  </si>
  <si>
    <t>Oman </t>
  </si>
  <si>
    <t>Pakistan </t>
  </si>
  <si>
    <t>Qatar </t>
  </si>
  <si>
    <t>Saudi-Arabia </t>
  </si>
  <si>
    <t>Singapore </t>
  </si>
  <si>
    <t>Sri Lanka </t>
  </si>
  <si>
    <t>Syria </t>
  </si>
  <si>
    <t>Sør-Korea </t>
  </si>
  <si>
    <t>Taiwan </t>
  </si>
  <si>
    <t>Thailand </t>
  </si>
  <si>
    <t>Tyrkia </t>
  </si>
  <si>
    <t>Vietnam </t>
  </si>
  <si>
    <t>Yemen </t>
  </si>
  <si>
    <t>Australia/Oceania: </t>
  </si>
  <si>
    <t>Fiji </t>
  </si>
  <si>
    <t>New Zealand </t>
  </si>
  <si>
    <t>Papua - New Guinea </t>
  </si>
  <si>
    <t>For følgende områder/land i Europa fastsettes administrativt disse satser</t>
  </si>
  <si>
    <t>Andorra: </t>
  </si>
  <si>
    <t>som for Spania </t>
  </si>
  <si>
    <t>Færøyene: </t>
  </si>
  <si>
    <t>som for Danmark </t>
  </si>
  <si>
    <t>Gibraltar: </t>
  </si>
  <si>
    <t>som for Storbritannia </t>
  </si>
  <si>
    <t>Grønland: </t>
  </si>
  <si>
    <t>Guernsey (inkl. Alderney og Sark): </t>
  </si>
  <si>
    <t>Jersey: </t>
  </si>
  <si>
    <t>Kanariøyene: </t>
  </si>
  <si>
    <t>Madeira: </t>
  </si>
  <si>
    <t>som for Portugal </t>
  </si>
  <si>
    <t>Man: </t>
  </si>
  <si>
    <t>Nord-Irland: </t>
  </si>
  <si>
    <t>San Marino: </t>
  </si>
  <si>
    <t>som for Italia </t>
  </si>
  <si>
    <t>Vatikanstaten: </t>
  </si>
  <si>
    <t>som for Roma </t>
  </si>
  <si>
    <t>Åland: </t>
  </si>
  <si>
    <t>som for Finland</t>
  </si>
  <si>
    <t>Veiledning</t>
  </si>
  <si>
    <t xml:space="preserve">fyll ut hvite felt. </t>
  </si>
  <si>
    <t>lagre lokalt</t>
  </si>
  <si>
    <t>hvordan håndtere årsskifte - nullstille akkumulator</t>
  </si>
  <si>
    <t>Her summeres kilometer hjem / arbeid.</t>
  </si>
  <si>
    <t xml:space="preserve">   Fra</t>
  </si>
  <si>
    <t>Her ligger koblingene til land</t>
  </si>
  <si>
    <t>over 12 timer</t>
  </si>
  <si>
    <t xml:space="preserve">      Innland 5-9 timer, kostgodtgj. u/overnatting</t>
  </si>
  <si>
    <t xml:space="preserve">      Innland 9-12 timer, kostgodgj. u/overnatting</t>
  </si>
  <si>
    <t xml:space="preserve">      Innland, 8- 12 kostgodtgj m/overnatting</t>
  </si>
  <si>
    <t xml:space="preserve">      Innland, over 12 kostgodtgj m/overnatting</t>
  </si>
  <si>
    <t xml:space="preserve">   Utlegg til overnatting, bompenger m.m.</t>
  </si>
  <si>
    <t>Delsum</t>
  </si>
  <si>
    <t>Tidsintervall</t>
  </si>
  <si>
    <t>5-9 timer</t>
  </si>
  <si>
    <t>9-12 timer</t>
  </si>
  <si>
    <t xml:space="preserve">      Innland  ulegitimert  hybel/privat/pensjonat</t>
  </si>
  <si>
    <t>Overskudd PENSJONAT</t>
  </si>
  <si>
    <t>Overskudd hybel, brakke privat</t>
  </si>
  <si>
    <t>Overskudd pensjonat</t>
  </si>
  <si>
    <t>Overskudd hybel…….</t>
  </si>
  <si>
    <t>Her ligger godtatte reiseintervall</t>
  </si>
  <si>
    <t>Kjøre- form</t>
  </si>
  <si>
    <t xml:space="preserve">      Kilometergodtgjørelse prestekjøring</t>
  </si>
  <si>
    <t xml:space="preserve">      Km-godtgjørelse 0- 9000 km</t>
  </si>
  <si>
    <t>ikke brukt</t>
  </si>
  <si>
    <t xml:space="preserve">      Kilometergodtgjørelse i Tromsø 0-9000</t>
  </si>
  <si>
    <t xml:space="preserve">      Reduksjon i kilometergodtgjørelse hvis kjørt mer enn 9000</t>
  </si>
  <si>
    <t>8 - 12 timer</t>
  </si>
  <si>
    <t xml:space="preserve">      Innland, ulegitimert hotell</t>
  </si>
  <si>
    <t xml:space="preserve">      Kilometergodtgjørelse utland</t>
  </si>
  <si>
    <t xml:space="preserve">       Attestasjon</t>
  </si>
  <si>
    <t xml:space="preserve">       Anvisning</t>
  </si>
  <si>
    <t>Snøscooter</t>
  </si>
  <si>
    <t>Andre fremkomstmidler</t>
  </si>
  <si>
    <t xml:space="preserve">      Kilometergodtgjørelse motorsykkel over 125 ccm</t>
  </si>
  <si>
    <t xml:space="preserve">      Kilometgodtgjørelse moped og motorsykkel opp til og med 125 ccm</t>
  </si>
  <si>
    <t xml:space="preserve">      Kilometergodtgjørelse snøscooter</t>
  </si>
  <si>
    <t xml:space="preserve">      Kilometergodtgjørelse båt med motor fra og med 50 hk</t>
  </si>
  <si>
    <t xml:space="preserve">      Kilometergodtgjørelse båt med motor inntil 50 hk</t>
  </si>
  <si>
    <t>Motorsykkel &gt; 125 ccm</t>
  </si>
  <si>
    <t>Moped &lt; 125 ccm</t>
  </si>
  <si>
    <t>Båt &gt; 50 hk</t>
  </si>
  <si>
    <t>Båt &lt; 50 hk</t>
  </si>
  <si>
    <t xml:space="preserve">      Kilometergodtgjørelse andre fremkomstmidler</t>
  </si>
  <si>
    <t>Natt-tillegg</t>
  </si>
  <si>
    <t>Eget skyssmiddel.</t>
  </si>
  <si>
    <t>Spesifiser reisen</t>
  </si>
  <si>
    <t>Andre godtgjørelser</t>
  </si>
  <si>
    <t>Annet trekk</t>
  </si>
  <si>
    <t xml:space="preserve">      Km-godtgjørelse over 9000 km *</t>
  </si>
  <si>
    <t xml:space="preserve">      Kilometergodtgjørelse kjøring skogs og anleggsvei</t>
  </si>
  <si>
    <t xml:space="preserve">      Kilometergodgjørelse biltilhenger</t>
  </si>
  <si>
    <t>Skogs og anleggsvei</t>
  </si>
  <si>
    <t>Tilhenger</t>
  </si>
  <si>
    <t>LTA-kode</t>
  </si>
  <si>
    <t>Koststed</t>
  </si>
  <si>
    <t>Her summeres kilometer tjenestereise innland</t>
  </si>
  <si>
    <t>Her summeres kilometer tjenestereise utland</t>
  </si>
  <si>
    <t xml:space="preserve">      Trekk hybel/brakke/privat - frokost</t>
  </si>
  <si>
    <t xml:space="preserve">      Trekk hybel/brakke/privat - middag</t>
  </si>
  <si>
    <t xml:space="preserve">      Trekk hybel/brakke/privat - lunsj</t>
  </si>
  <si>
    <t xml:space="preserve">      Trekk pensjonat - frokost</t>
  </si>
  <si>
    <t xml:space="preserve">      Trekk pensjonat - lunsj</t>
  </si>
  <si>
    <t xml:space="preserve">      Trekk pensjonat - middag</t>
  </si>
  <si>
    <t xml:space="preserve">  Adresse</t>
  </si>
  <si>
    <t>0961 Lærer</t>
  </si>
  <si>
    <t>1121 Kokk</t>
  </si>
  <si>
    <t>0782 Overlege</t>
  </si>
  <si>
    <t>0962 Adjunkt</t>
  </si>
  <si>
    <t>1072 Arkivleder</t>
  </si>
  <si>
    <t>1362 Lærling etter reform</t>
  </si>
  <si>
    <t>9102 Arbeidsdirektør</t>
  </si>
  <si>
    <t>0132 Nestleder</t>
  </si>
  <si>
    <t>0133 Avdelingsleder</t>
  </si>
  <si>
    <t>0953 Rektor</t>
  </si>
  <si>
    <t>0963 Adjunkt med opprykk</t>
  </si>
  <si>
    <t>1063 Førstesekretær</t>
  </si>
  <si>
    <t>1113 Prosjektleder</t>
  </si>
  <si>
    <t>1363 Seniorkonsulent</t>
  </si>
  <si>
    <t>1433 Seniorsekretær</t>
  </si>
  <si>
    <t>0134 Distriktsarbeidssjef</t>
  </si>
  <si>
    <t>0794 Psykolog</t>
  </si>
  <si>
    <t>1054 Kontorsjef</t>
  </si>
  <si>
    <t>1064 Konsulent</t>
  </si>
  <si>
    <t>1114 Utredningsleder</t>
  </si>
  <si>
    <t>1164 Ass fylkesarbeidssjef</t>
  </si>
  <si>
    <t>1184 Kokk</t>
  </si>
  <si>
    <t>1304 Psykolog med godkj spes</t>
  </si>
  <si>
    <t>1364 Seniorrådgiver</t>
  </si>
  <si>
    <t>1434 Rådgiver</t>
  </si>
  <si>
    <t>0795 Spesialpsykolog</t>
  </si>
  <si>
    <t>0955 Undervisningsinspektør</t>
  </si>
  <si>
    <t>0965 Lektor</t>
  </si>
  <si>
    <t>1065 Konsulent</t>
  </si>
  <si>
    <t>0136 Fylkesarbeidssjef</t>
  </si>
  <si>
    <t>0796 Sjefpsykolog</t>
  </si>
  <si>
    <t>0836 Sjeffysioterapeut</t>
  </si>
  <si>
    <t>1276 Rådgiver</t>
  </si>
  <si>
    <t>0967 Hovedlærer</t>
  </si>
  <si>
    <t>1057 Informasjonssjef</t>
  </si>
  <si>
    <t>1067 Førstekonsulent</t>
  </si>
  <si>
    <t>1117 Fagarbeider</t>
  </si>
  <si>
    <t>1277 Rådgiver</t>
  </si>
  <si>
    <t>1407 Avdelingsleder</t>
  </si>
  <si>
    <t>1059 Underdirektør</t>
  </si>
  <si>
    <t>1069 Førstefullmektig</t>
  </si>
  <si>
    <t>1129 Renholdsassistent</t>
  </si>
  <si>
    <t>1409 Sekretær</t>
  </si>
  <si>
    <t>1060 Avdelingsdirektør</t>
  </si>
  <si>
    <t>1070 Sekretær</t>
  </si>
  <si>
    <t>1130 Renholder</t>
  </si>
  <si>
    <t>1068 Fullmektig</t>
  </si>
  <si>
    <t>1408 Førstekonsulent</t>
  </si>
  <si>
    <t>Her ligger godtatte stillinger</t>
  </si>
  <si>
    <t>Her summeres kilometer tjenestereise Tromsø</t>
  </si>
  <si>
    <t>Bosnia-Hercegovina </t>
  </si>
  <si>
    <t>Dominikanske republikk</t>
  </si>
  <si>
    <t>Ecuador </t>
  </si>
  <si>
    <t>Aserbajdsjan </t>
  </si>
  <si>
    <t>Kambodsja</t>
  </si>
  <si>
    <t>St. Vincent</t>
  </si>
  <si>
    <t>Gambia</t>
  </si>
  <si>
    <t>St. Lucia</t>
  </si>
  <si>
    <t>Øst-Timor</t>
  </si>
  <si>
    <t>Før 010103</t>
  </si>
  <si>
    <t>St. Kitts-Nevis</t>
  </si>
  <si>
    <t>Tyrkia: Istanbul</t>
  </si>
  <si>
    <t>Australia</t>
  </si>
  <si>
    <t>Australia/Oceania: Øvrige områder</t>
  </si>
  <si>
    <t>Asia: Øvrige områder</t>
  </si>
  <si>
    <t>Amerika: Øvrige områder</t>
  </si>
  <si>
    <t>Afrika: Øvrige områder </t>
  </si>
  <si>
    <t>Georgia</t>
  </si>
  <si>
    <t>Sør-Korea: Seoul</t>
  </si>
  <si>
    <t>Grenada</t>
  </si>
  <si>
    <t>Afganistan</t>
  </si>
  <si>
    <t>Kasakhstan</t>
  </si>
  <si>
    <t>"Maks" % av godtgjørelse</t>
  </si>
  <si>
    <t>Hellas: Athen</t>
  </si>
  <si>
    <t>km 
eget
kj.tøy (bil)</t>
  </si>
  <si>
    <t>Danmark: København</t>
  </si>
  <si>
    <t>Italia: Venezia</t>
  </si>
  <si>
    <t>De palestinske områdene</t>
  </si>
  <si>
    <t>max 135</t>
  </si>
  <si>
    <t xml:space="preserve">      Utland, nattillegg</t>
  </si>
  <si>
    <t xml:space="preserve">      Utland, 6-12 timer kostgodtgj. u/overnatting</t>
  </si>
  <si>
    <t xml:space="preserve">      Utland, over 12 timer kostgodtgj. u/overnatting</t>
  </si>
  <si>
    <t xml:space="preserve">      Utland kostgodtgj. m/overnatting</t>
  </si>
  <si>
    <t xml:space="preserve">      Adm. forpleining - kursgodtgjørelse ("bruspenger")</t>
  </si>
  <si>
    <t xml:space="preserve">      Adm. forpleining - kursgodtgjørelse utland ("bruspenger")</t>
  </si>
  <si>
    <t xml:space="preserve">      Adm. forpleining - pendler ("bruspenger")</t>
  </si>
  <si>
    <t>Opphold &gt; 28 døgn</t>
  </si>
  <si>
    <t>Hybel/brakke/priv utland</t>
  </si>
  <si>
    <t/>
  </si>
  <si>
    <t>MVA-fordeling 01:</t>
  </si>
  <si>
    <t>MVA-fordeling 07:</t>
  </si>
  <si>
    <t>MVA-fordeling 11:</t>
  </si>
  <si>
    <t>MVA-fordeling 25:</t>
  </si>
  <si>
    <t>01</t>
  </si>
  <si>
    <t>07</t>
  </si>
  <si>
    <t>MVA-fordeling:</t>
  </si>
  <si>
    <t>Radnr B-ark</t>
  </si>
  <si>
    <t>Italia: Firenze</t>
  </si>
  <si>
    <t>Montenegro</t>
  </si>
  <si>
    <t>Serbia</t>
  </si>
  <si>
    <t>Serbia: Beograd</t>
  </si>
  <si>
    <t>Kina: Shanghai</t>
  </si>
  <si>
    <t>Kosovo:</t>
  </si>
  <si>
    <t>som for Serbia</t>
  </si>
  <si>
    <t>Østerrike: Wien</t>
  </si>
  <si>
    <t>Mongolia</t>
  </si>
  <si>
    <t xml:space="preserve">  Skattekommune</t>
  </si>
  <si>
    <t xml:space="preserve">  Navn</t>
  </si>
  <si>
    <t xml:space="preserve">  Skattetabell</t>
  </si>
  <si>
    <t>Formål</t>
  </si>
  <si>
    <t>Statskonto</t>
  </si>
  <si>
    <t xml:space="preserve">  Bankkonto</t>
  </si>
  <si>
    <t xml:space="preserve"> Fødselsnr</t>
  </si>
  <si>
    <t xml:space="preserve"> Ressursnummer</t>
  </si>
  <si>
    <t xml:space="preserve"> Koststed</t>
  </si>
  <si>
    <t xml:space="preserve"> Bilagsnr.:</t>
  </si>
  <si>
    <t>Aktivitet</t>
  </si>
  <si>
    <t xml:space="preserve">  Reisetid</t>
  </si>
  <si>
    <t xml:space="preserve"> Dato:</t>
  </si>
  <si>
    <t xml:space="preserve">  Kl.:</t>
  </si>
  <si>
    <t xml:space="preserve">  Avreise:</t>
  </si>
  <si>
    <t xml:space="preserve">  Retur:</t>
  </si>
  <si>
    <t xml:space="preserve">  Hjem-arbeid  (skattepl.)</t>
  </si>
  <si>
    <t xml:space="preserve"> Reisested og -formål</t>
  </si>
  <si>
    <t xml:space="preserve">  pensjonat o.a.</t>
  </si>
  <si>
    <t>Trekk reiseforskudd utbet.sted og beløp</t>
  </si>
  <si>
    <t xml:space="preserve">                     Sum reiseutlegg - overføres automatisk til forsiden, LTA-kode 4000</t>
  </si>
  <si>
    <t xml:space="preserve">  Kostgodtgjørelse</t>
  </si>
  <si>
    <t xml:space="preserve">  Skatteprosent</t>
  </si>
  <si>
    <t xml:space="preserve">               Jeg samtykker i at ev. skyldig beløp kan trekkes i lønn</t>
  </si>
  <si>
    <t xml:space="preserve">   SUM UTLEGG OG GODTGJØRELSER</t>
  </si>
  <si>
    <r>
      <t xml:space="preserve">     SUM TIL UTBETALING    </t>
    </r>
    <r>
      <rPr>
        <sz val="10"/>
        <color indexed="8"/>
        <rFont val="Arial Unicode MS"/>
        <family val="2"/>
      </rPr>
      <t>(Utbetalingsbeløpet kan bli mindre pga. evt. forskuddstrekk)</t>
    </r>
  </si>
  <si>
    <t>Reiseutlegg / godtgjørelser</t>
  </si>
  <si>
    <t xml:space="preserve"> Poststed</t>
  </si>
  <si>
    <t>(innland)</t>
  </si>
  <si>
    <t xml:space="preserve">Dagdiett 6 -12 timer </t>
  </si>
  <si>
    <t xml:space="preserve">Dagdiett utover 12 timer </t>
  </si>
  <si>
    <t>Frukost</t>
  </si>
  <si>
    <r>
      <t xml:space="preserve">  Administrativ forpleining </t>
    </r>
    <r>
      <rPr>
        <b/>
        <sz val="11"/>
        <color indexed="8"/>
        <rFont val="Arial Unicode MS"/>
        <family val="2"/>
      </rPr>
      <t>utland</t>
    </r>
  </si>
  <si>
    <r>
      <t xml:space="preserve">Kostgodtgjørelse u/overnatting </t>
    </r>
    <r>
      <rPr>
        <b/>
        <sz val="12"/>
        <color indexed="8"/>
        <rFont val="Arial Unicode MS"/>
        <family val="2"/>
      </rPr>
      <t>innland</t>
    </r>
  </si>
  <si>
    <r>
      <t xml:space="preserve">Kostgodtgjørelse u/overnatting </t>
    </r>
    <r>
      <rPr>
        <b/>
        <sz val="12"/>
        <color indexed="8"/>
        <rFont val="Arial Unicode MS"/>
        <family val="2"/>
      </rPr>
      <t>utland</t>
    </r>
  </si>
  <si>
    <t>Dagdiett 6 - 12 timer</t>
  </si>
  <si>
    <t>Dagdiett utover 12 timer</t>
  </si>
  <si>
    <r>
      <t xml:space="preserve"> </t>
    </r>
    <r>
      <rPr>
        <b/>
        <sz val="11"/>
        <color indexed="8"/>
        <rFont val="Arial Unicode MS"/>
        <family val="2"/>
      </rPr>
      <t xml:space="preserve"> Innland </t>
    </r>
    <r>
      <rPr>
        <sz val="11"/>
        <color indexed="8"/>
        <rFont val="Arial Unicode MS"/>
        <family val="2"/>
      </rPr>
      <t>med overnatting over 12 timer</t>
    </r>
  </si>
  <si>
    <r>
      <t xml:space="preserve">  </t>
    </r>
    <r>
      <rPr>
        <b/>
        <sz val="11"/>
        <color indexed="8"/>
        <rFont val="Arial Unicode MS"/>
        <family val="2"/>
      </rPr>
      <t xml:space="preserve">Utland </t>
    </r>
    <r>
      <rPr>
        <sz val="11"/>
        <color indexed="8"/>
        <rFont val="Arial Unicode MS"/>
        <family val="2"/>
      </rPr>
      <t>med overnatting</t>
    </r>
  </si>
  <si>
    <r>
      <rPr>
        <b/>
        <sz val="11"/>
        <color indexed="8"/>
        <rFont val="Arial Unicode MS"/>
        <family val="2"/>
      </rPr>
      <t xml:space="preserve">  Innland</t>
    </r>
    <r>
      <rPr>
        <sz val="11"/>
        <color indexed="8"/>
        <rFont val="Arial Unicode MS"/>
        <family val="2"/>
      </rPr>
      <t xml:space="preserve"> hotell</t>
    </r>
  </si>
  <si>
    <r>
      <t xml:space="preserve"> </t>
    </r>
    <r>
      <rPr>
        <b/>
        <sz val="11"/>
        <color indexed="8"/>
        <rFont val="Arial Unicode MS"/>
        <family val="2"/>
      </rPr>
      <t xml:space="preserve"> Innland</t>
    </r>
    <r>
      <rPr>
        <sz val="11"/>
        <color indexed="8"/>
        <rFont val="Arial Unicode MS"/>
        <family val="2"/>
      </rPr>
      <t xml:space="preserve"> ulegitimert</t>
    </r>
  </si>
  <si>
    <r>
      <t xml:space="preserve"> </t>
    </r>
    <r>
      <rPr>
        <b/>
        <sz val="11"/>
        <color indexed="8"/>
        <rFont val="Arial Unicode MS"/>
        <family val="2"/>
      </rPr>
      <t xml:space="preserve"> Utland</t>
    </r>
    <r>
      <rPr>
        <sz val="11"/>
        <color indexed="8"/>
        <rFont val="Arial Unicode MS"/>
        <family val="2"/>
      </rPr>
      <t xml:space="preserve"> hotell</t>
    </r>
  </si>
  <si>
    <r>
      <t xml:space="preserve">Kompensasjonstillegg </t>
    </r>
    <r>
      <rPr>
        <b/>
        <sz val="11"/>
        <color indexed="8"/>
        <rFont val="Arial Unicode MS"/>
        <family val="2"/>
      </rPr>
      <t>utland</t>
    </r>
  </si>
  <si>
    <r>
      <t xml:space="preserve">Trekk for kost
uten overnatting </t>
    </r>
    <r>
      <rPr>
        <b/>
        <sz val="12"/>
        <color indexed="8"/>
        <rFont val="Arial Unicode MS"/>
        <family val="2"/>
      </rPr>
      <t>innland</t>
    </r>
    <r>
      <rPr>
        <sz val="12"/>
        <color indexed="8"/>
        <rFont val="Arial Unicode MS"/>
        <family val="2"/>
      </rPr>
      <t xml:space="preserve"> 6-12 timar </t>
    </r>
  </si>
  <si>
    <r>
      <t xml:space="preserve">Trekk for kost
uten overnatting </t>
    </r>
    <r>
      <rPr>
        <b/>
        <sz val="12"/>
        <color indexed="8"/>
        <rFont val="Arial Unicode MS"/>
        <family val="2"/>
      </rPr>
      <t>innland</t>
    </r>
    <r>
      <rPr>
        <sz val="12"/>
        <color indexed="8"/>
        <rFont val="Arial Unicode MS"/>
        <family val="2"/>
      </rPr>
      <t xml:space="preserve"> over 12 timar</t>
    </r>
  </si>
  <si>
    <r>
      <t xml:space="preserve">Trekk for kost med overnatting
</t>
    </r>
    <r>
      <rPr>
        <b/>
        <sz val="12"/>
        <color indexed="8"/>
        <rFont val="Arial Unicode MS"/>
        <family val="2"/>
      </rPr>
      <t>innland</t>
    </r>
  </si>
  <si>
    <t>Kostgodtgjørelse med overnatting</t>
  </si>
  <si>
    <r>
      <t xml:space="preserve">Trekk for kost med overnatting
</t>
    </r>
    <r>
      <rPr>
        <b/>
        <sz val="12"/>
        <color indexed="8"/>
        <rFont val="Arial Unicode MS"/>
        <family val="2"/>
      </rPr>
      <t>utland</t>
    </r>
  </si>
  <si>
    <t xml:space="preserve">  Bil </t>
  </si>
</sst>
</file>

<file path=xl/styles.xml><?xml version="1.0" encoding="utf-8"?>
<styleSheet xmlns="http://schemas.openxmlformats.org/spreadsheetml/2006/main">
  <numFmts count="38">
    <numFmt numFmtId="5" formatCode="&quot;kr&quot;\ #,##0;\-&quot;kr&quot;\ #,##0"/>
    <numFmt numFmtId="6" formatCode="&quot;kr&quot;\ #,##0;[Red]\-&quot;kr&quot;\ #,##0"/>
    <numFmt numFmtId="7" formatCode="&quot;kr&quot;\ #,##0.00;\-&quot;kr&quot;\ #,##0.00"/>
    <numFmt numFmtId="8" formatCode="&quot;kr&quot;\ #,##0.00;[Red]\-&quot;kr&quot;\ #,##0.00"/>
    <numFmt numFmtId="42" formatCode="_-&quot;kr&quot;\ * #,##0_-;\-&quot;kr&quot;\ * #,##0_-;_-&quot;kr&quot;\ * &quot;-&quot;_-;_-@_-"/>
    <numFmt numFmtId="41" formatCode="_-* #,##0_-;\-* #,##0_-;_-* &quot;-&quot;_-;_-@_-"/>
    <numFmt numFmtId="44" formatCode="_-&quot;kr&quot;\ * #,##0.00_-;\-&quot;kr&quot;\ * #,##0.00_-;_-&quot;kr&quot;\ *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m/d"/>
    <numFmt numFmtId="181" formatCode="h:mm"/>
    <numFmt numFmtId="182" formatCode="&quot;Ja&quot;;&quot;Ja&quot;;&quot;Nei&quot;"/>
    <numFmt numFmtId="183" formatCode="&quot;Sann&quot;;&quot;Sann&quot;;&quot;Usann&quot;"/>
    <numFmt numFmtId="184" formatCode="&quot;På&quot;;&quot;På&quot;;&quot;Av&quot;"/>
    <numFmt numFmtId="185" formatCode="\x\x\x\x\x\x\ \x\x\x\x\x"/>
    <numFmt numFmtId="186" formatCode="0.0"/>
    <numFmt numFmtId="187" formatCode="#,##0.0"/>
    <numFmt numFmtId="188" formatCode="00000000000"/>
    <numFmt numFmtId="189" formatCode="#,##0.000"/>
    <numFmt numFmtId="190" formatCode="#,##0.0000"/>
    <numFmt numFmtId="191" formatCode="00"/>
    <numFmt numFmtId="192" formatCode="#"/>
    <numFmt numFmtId="193" formatCode="[$€-2]\ ###,000_);[Red]\([$€-2]\ ###,000\)"/>
  </numFmts>
  <fonts count="78">
    <font>
      <sz val="10"/>
      <name val="Arial"/>
      <family val="0"/>
    </font>
    <font>
      <u val="single"/>
      <sz val="10"/>
      <color indexed="12"/>
      <name val="Arial"/>
      <family val="2"/>
    </font>
    <font>
      <u val="single"/>
      <sz val="10"/>
      <color indexed="36"/>
      <name val="Arial"/>
      <family val="2"/>
    </font>
    <font>
      <sz val="12"/>
      <color indexed="8"/>
      <name val="Arial Unicode MS"/>
      <family val="2"/>
    </font>
    <font>
      <sz val="10"/>
      <color indexed="8"/>
      <name val="Arial Unicode MS"/>
      <family val="2"/>
    </font>
    <font>
      <b/>
      <sz val="12"/>
      <color indexed="8"/>
      <name val="Arial Unicode MS"/>
      <family val="2"/>
    </font>
    <font>
      <sz val="32"/>
      <color indexed="8"/>
      <name val="Arial Unicode MS"/>
      <family val="2"/>
    </font>
    <font>
      <sz val="11"/>
      <color indexed="8"/>
      <name val="Arial Unicode MS"/>
      <family val="2"/>
    </font>
    <font>
      <sz val="12"/>
      <name val="Arial Unicode MS"/>
      <family val="2"/>
    </font>
    <font>
      <sz val="14"/>
      <color indexed="8"/>
      <name val="Arial Unicode MS"/>
      <family val="2"/>
    </font>
    <font>
      <sz val="16"/>
      <color indexed="8"/>
      <name val="Arial Unicode MS"/>
      <family val="2"/>
    </font>
    <font>
      <sz val="11"/>
      <name val="Arial"/>
      <family val="2"/>
    </font>
    <font>
      <sz val="8"/>
      <name val="Arial Unicode MS"/>
      <family val="2"/>
    </font>
    <font>
      <sz val="10"/>
      <name val="Arial Unicode MS"/>
      <family val="2"/>
    </font>
    <font>
      <sz val="12"/>
      <color indexed="11"/>
      <name val="Arial Unicode MS"/>
      <family val="2"/>
    </font>
    <font>
      <b/>
      <sz val="12"/>
      <name val="Tahoma"/>
      <family val="2"/>
    </font>
    <font>
      <sz val="8"/>
      <name val="Tahoma"/>
      <family val="2"/>
    </font>
    <font>
      <sz val="12"/>
      <name val="Arial"/>
      <family val="2"/>
    </font>
    <font>
      <sz val="18"/>
      <name val="Arial Unicode MS"/>
      <family val="2"/>
    </font>
    <font>
      <sz val="16"/>
      <name val="Arial Unicode MS"/>
      <family val="2"/>
    </font>
    <font>
      <sz val="14"/>
      <name val="Arial Unicode MS"/>
      <family val="2"/>
    </font>
    <font>
      <sz val="14"/>
      <name val="Arial"/>
      <family val="2"/>
    </font>
    <font>
      <b/>
      <sz val="10"/>
      <name val="Arial Unicode MS"/>
      <family val="2"/>
    </font>
    <font>
      <sz val="12"/>
      <name val="Tahoma"/>
      <family val="2"/>
    </font>
    <font>
      <sz val="14"/>
      <color indexed="43"/>
      <name val="Arial Unicode MS"/>
      <family val="2"/>
    </font>
    <font>
      <b/>
      <sz val="14"/>
      <name val="Arial Unicode MS"/>
      <family val="2"/>
    </font>
    <font>
      <u val="single"/>
      <sz val="12"/>
      <name val="Arial"/>
      <family val="2"/>
    </font>
    <font>
      <sz val="12"/>
      <color indexed="12"/>
      <name val="Arial Unicode MS"/>
      <family val="2"/>
    </font>
    <font>
      <b/>
      <u val="single"/>
      <sz val="17"/>
      <color indexed="12"/>
      <name val="Arial"/>
      <family val="2"/>
    </font>
    <font>
      <sz val="8"/>
      <name val="Arial"/>
      <family val="2"/>
    </font>
    <font>
      <u val="single"/>
      <sz val="12"/>
      <name val="Tahoma"/>
      <family val="2"/>
    </font>
    <font>
      <b/>
      <sz val="12"/>
      <name val="Arial"/>
      <family val="2"/>
    </font>
    <font>
      <b/>
      <u val="single"/>
      <sz val="12"/>
      <name val="Arial"/>
      <family val="2"/>
    </font>
    <font>
      <b/>
      <sz val="8"/>
      <name val="Tahoma"/>
      <family val="2"/>
    </font>
    <font>
      <b/>
      <sz val="11"/>
      <color indexed="8"/>
      <name val="Arial Unicode MS"/>
      <family val="2"/>
    </font>
    <font>
      <sz val="11"/>
      <color indexed="8"/>
      <name val="Calibri"/>
      <family val="2"/>
    </font>
    <font>
      <sz val="11"/>
      <color indexed="9"/>
      <name val="Calibri"/>
      <family val="2"/>
    </font>
    <font>
      <b/>
      <sz val="11"/>
      <color indexed="52"/>
      <name val="Calibri"/>
      <family val="2"/>
    </font>
    <font>
      <sz val="11"/>
      <color indexed="20"/>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b/>
      <sz val="11"/>
      <color indexed="63"/>
      <name val="Calibri"/>
      <family val="2"/>
    </font>
    <font>
      <sz val="11"/>
      <color indexed="10"/>
      <name val="Calibri"/>
      <family val="2"/>
    </font>
    <font>
      <sz val="12"/>
      <color indexed="10"/>
      <name val="Arial Unicode MS"/>
      <family val="2"/>
    </font>
    <font>
      <sz val="12"/>
      <color indexed="8"/>
      <name val="Arial"/>
      <family val="0"/>
    </font>
    <font>
      <b/>
      <sz val="10"/>
      <color indexed="8"/>
      <name val="Arial"/>
      <family val="0"/>
    </font>
    <font>
      <b/>
      <sz val="12"/>
      <color indexed="10"/>
      <name val="Arial"/>
      <family val="0"/>
    </font>
    <font>
      <sz val="10"/>
      <color indexed="8"/>
      <name val="Arial"/>
      <family val="0"/>
    </font>
    <font>
      <b/>
      <sz val="15"/>
      <color indexed="8"/>
      <name val="Arial"/>
      <family val="0"/>
    </font>
    <font>
      <b/>
      <sz val="10"/>
      <color indexed="52"/>
      <name val="Arial"/>
      <family val="0"/>
    </font>
    <font>
      <sz val="11"/>
      <color theme="1"/>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sz val="12"/>
      <color rgb="FFFF0000"/>
      <name val="Arial Unicode MS"/>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6"/>
        <bgColor indexed="64"/>
      </patternFill>
    </fill>
    <fill>
      <patternFill patternType="solid">
        <fgColor indexed="11"/>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rgb="FF92D050"/>
        <bgColor indexed="64"/>
      </patternFill>
    </fill>
  </fills>
  <borders count="9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color indexed="8"/>
      </right>
      <top style="thin">
        <color indexed="8"/>
      </top>
      <bottom>
        <color indexed="63"/>
      </bottom>
    </border>
    <border>
      <left style="thin">
        <color indexed="8"/>
      </left>
      <right>
        <color indexed="63"/>
      </right>
      <top style="thin"/>
      <bottom style="thin"/>
    </border>
    <border>
      <left>
        <color indexed="63"/>
      </left>
      <right style="thin">
        <color indexed="8"/>
      </right>
      <top style="thin"/>
      <bottom style="thin"/>
    </border>
    <border>
      <left style="medium">
        <color indexed="8"/>
      </left>
      <right style="medium">
        <color indexed="8"/>
      </right>
      <top style="medium">
        <color indexed="8"/>
      </top>
      <bottom style="medium">
        <color indexed="8"/>
      </bottom>
    </border>
    <border>
      <left>
        <color indexed="24"/>
      </left>
      <right style="medium">
        <color indexed="8"/>
      </right>
      <top style="medium">
        <color indexed="8"/>
      </top>
      <bottom style="medium">
        <color indexed="8"/>
      </bottom>
    </border>
    <border>
      <left style="medium">
        <color indexed="8"/>
      </left>
      <right style="medium">
        <color indexed="8"/>
      </right>
      <top>
        <color indexed="24"/>
      </top>
      <bottom style="medium">
        <color indexed="8"/>
      </bottom>
    </border>
    <border>
      <left>
        <color indexed="24"/>
      </left>
      <right style="medium">
        <color indexed="8"/>
      </right>
      <top>
        <color indexed="24"/>
      </top>
      <bottom style="medium">
        <color indexed="8"/>
      </bottom>
    </border>
    <border>
      <left style="medium">
        <color indexed="8"/>
      </left>
      <right>
        <color indexed="24"/>
      </right>
      <top style="medium">
        <color indexed="8"/>
      </top>
      <bottom style="medium">
        <color indexed="8"/>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style="thin">
        <color indexed="8"/>
      </right>
      <top>
        <color indexed="63"/>
      </top>
      <bottom>
        <color indexed="63"/>
      </bottom>
    </border>
    <border>
      <left>
        <color indexed="63"/>
      </left>
      <right>
        <color indexed="63"/>
      </right>
      <top>
        <color indexed="63"/>
      </top>
      <bottom style="thin"/>
    </border>
    <border>
      <left>
        <color indexed="63"/>
      </left>
      <right>
        <color indexed="63"/>
      </right>
      <top style="medium">
        <color indexed="8"/>
      </top>
      <bottom style="medium">
        <color indexed="8"/>
      </bottom>
    </border>
    <border>
      <left>
        <color indexed="63"/>
      </left>
      <right style="thin"/>
      <top style="thin">
        <color indexed="8"/>
      </top>
      <bottom style="thin"/>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color indexed="8"/>
      </left>
      <right style="thin">
        <color indexed="8"/>
      </right>
      <top style="thin"/>
      <bottom style="thin"/>
    </border>
    <border>
      <left style="thin">
        <color indexed="8"/>
      </left>
      <right style="thin"/>
      <top style="thin">
        <color indexed="8"/>
      </top>
      <bottom>
        <color indexed="63"/>
      </bottom>
    </border>
    <border>
      <left>
        <color indexed="63"/>
      </left>
      <right style="thin">
        <color indexed="8"/>
      </right>
      <top style="thin">
        <color indexed="8"/>
      </top>
      <bottom>
        <color indexed="63"/>
      </bottom>
    </border>
    <border>
      <left style="thin"/>
      <right style="thin"/>
      <top style="thin"/>
      <bottom style="thin">
        <color indexed="8"/>
      </bottom>
    </border>
    <border>
      <left style="thin"/>
      <right style="thin"/>
      <top style="thin">
        <color indexed="8"/>
      </top>
      <bottom style="thin">
        <color indexed="8"/>
      </bottom>
    </border>
    <border>
      <left>
        <color indexed="63"/>
      </left>
      <right>
        <color indexed="63"/>
      </right>
      <top style="thin">
        <color indexed="8"/>
      </top>
      <bottom style="thin">
        <color indexed="8"/>
      </bottom>
    </border>
    <border>
      <left style="thin"/>
      <right>
        <color indexed="63"/>
      </right>
      <top style="thin">
        <color indexed="8"/>
      </top>
      <bottom style="thin">
        <color indexed="8"/>
      </bottom>
    </border>
    <border>
      <left>
        <color indexed="63"/>
      </left>
      <right style="thin"/>
      <top style="thin">
        <color indexed="8"/>
      </top>
      <bottom style="thin">
        <color indexed="8"/>
      </bottom>
    </border>
    <border>
      <left style="thin"/>
      <right style="thin"/>
      <top style="thin">
        <color indexed="8"/>
      </top>
      <bottom style="thin"/>
    </border>
    <border>
      <left style="thin">
        <color indexed="8"/>
      </left>
      <right style="thin"/>
      <top>
        <color indexed="63"/>
      </top>
      <bottom>
        <color indexed="63"/>
      </bottom>
    </border>
    <border>
      <left>
        <color indexed="63"/>
      </left>
      <right style="thin"/>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thin">
        <color indexed="8"/>
      </left>
      <right style="thin"/>
      <top style="thin">
        <color indexed="8"/>
      </top>
      <bottom style="medium"/>
    </border>
    <border>
      <left>
        <color indexed="63"/>
      </left>
      <right>
        <color indexed="63"/>
      </right>
      <top>
        <color indexed="63"/>
      </top>
      <bottom style="medium"/>
    </border>
    <border>
      <left>
        <color indexed="63"/>
      </left>
      <right style="thin">
        <color indexed="8"/>
      </right>
      <top>
        <color indexed="63"/>
      </top>
      <bottom style="medium"/>
    </border>
    <border>
      <left style="thin"/>
      <right style="thin"/>
      <top>
        <color indexed="63"/>
      </top>
      <bottom>
        <color indexed="63"/>
      </bottom>
    </border>
    <border>
      <left style="thin"/>
      <right>
        <color indexed="63"/>
      </right>
      <top>
        <color indexed="63"/>
      </top>
      <bottom style="medium"/>
    </border>
    <border>
      <left style="thin"/>
      <right style="thin"/>
      <top>
        <color indexed="63"/>
      </top>
      <bottom style="medium"/>
    </border>
    <border>
      <left style="thin">
        <color indexed="8"/>
      </left>
      <right style="thin"/>
      <top style="thin"/>
      <bottom style="medium"/>
    </border>
    <border>
      <left style="thin"/>
      <right style="thin"/>
      <top>
        <color indexed="63"/>
      </top>
      <bottom style="thin">
        <color indexed="8"/>
      </bottom>
    </border>
    <border>
      <left style="thin"/>
      <right>
        <color indexed="63"/>
      </right>
      <top style="medium"/>
      <bottom style="medium"/>
    </border>
    <border>
      <left>
        <color indexed="63"/>
      </left>
      <right style="thin"/>
      <top style="medium"/>
      <bottom style="medium"/>
    </border>
    <border>
      <left style="thin"/>
      <right style="thin"/>
      <top style="medium"/>
      <bottom style="medium"/>
    </border>
    <border>
      <left>
        <color indexed="63"/>
      </left>
      <right style="thin"/>
      <top style="medium"/>
      <bottom>
        <color indexed="63"/>
      </bottom>
    </border>
    <border>
      <left style="thin"/>
      <right style="thin"/>
      <top style="medium"/>
      <bottom style="thin"/>
    </border>
    <border>
      <left style="thin"/>
      <right style="thin"/>
      <top style="medium"/>
      <bottom style="thin">
        <color indexed="8"/>
      </bottom>
    </border>
    <border>
      <left>
        <color indexed="63"/>
      </left>
      <right style="thin"/>
      <top style="medium"/>
      <bottom style="thin"/>
    </border>
    <border>
      <left style="thin"/>
      <right>
        <color indexed="63"/>
      </right>
      <top style="medium"/>
      <bottom style="thin"/>
    </border>
    <border>
      <left style="thin">
        <color indexed="8"/>
      </left>
      <right style="thin"/>
      <top style="medium"/>
      <bottom>
        <color indexed="63"/>
      </bottom>
    </border>
    <border>
      <left style="thin"/>
      <right style="thin"/>
      <top style="thin">
        <color indexed="8"/>
      </top>
      <bottom style="medium"/>
    </border>
    <border>
      <left>
        <color indexed="63"/>
      </left>
      <right style="thin"/>
      <top style="thin">
        <color indexed="8"/>
      </top>
      <bottom style="medium"/>
    </border>
    <border>
      <left style="thin">
        <color indexed="8"/>
      </left>
      <right>
        <color indexed="63"/>
      </right>
      <top>
        <color indexed="63"/>
      </top>
      <bottom style="thin"/>
    </border>
    <border>
      <left>
        <color indexed="63"/>
      </left>
      <right>
        <color indexed="63"/>
      </right>
      <top style="medium"/>
      <bottom style="thin"/>
    </border>
    <border>
      <left>
        <color indexed="63"/>
      </left>
      <right>
        <color indexed="63"/>
      </right>
      <top style="thin">
        <color indexed="8"/>
      </top>
      <bottom style="thin"/>
    </border>
    <border>
      <left style="thin"/>
      <right>
        <color indexed="63"/>
      </right>
      <top style="medium"/>
      <bottom>
        <color indexed="63"/>
      </bottom>
    </border>
    <border>
      <left>
        <color indexed="63"/>
      </left>
      <right>
        <color indexed="63"/>
      </right>
      <top style="medium"/>
      <bottom>
        <color indexed="63"/>
      </bottom>
    </border>
    <border>
      <left style="thin"/>
      <right>
        <color indexed="63"/>
      </right>
      <top style="thin">
        <color indexed="8"/>
      </top>
      <bottom style="thin"/>
    </border>
    <border>
      <left style="thin"/>
      <right>
        <color indexed="63"/>
      </right>
      <top>
        <color indexed="63"/>
      </top>
      <bottom style="thin">
        <color indexed="8"/>
      </bottom>
    </border>
    <border>
      <left>
        <color indexed="63"/>
      </left>
      <right style="thin"/>
      <top>
        <color indexed="63"/>
      </top>
      <bottom style="thin">
        <color indexed="8"/>
      </bottom>
    </border>
    <border>
      <left>
        <color indexed="63"/>
      </left>
      <right style="thin">
        <color indexed="8"/>
      </right>
      <top>
        <color indexed="63"/>
      </top>
      <bottom style="thin"/>
    </border>
    <border>
      <left style="thin"/>
      <right>
        <color indexed="63"/>
      </right>
      <top style="thin"/>
      <bottom style="thin">
        <color indexed="8"/>
      </bottom>
    </border>
    <border>
      <left>
        <color indexed="63"/>
      </left>
      <right style="thin"/>
      <top style="thin"/>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color indexed="63"/>
      </left>
      <right>
        <color indexed="63"/>
      </right>
      <top style="thin">
        <color indexed="8"/>
      </top>
      <bottom>
        <color indexed="63"/>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2" fillId="0" borderId="0" applyNumberFormat="0" applyFill="0" applyBorder="0" applyAlignment="0" applyProtection="0"/>
    <xf numFmtId="0" fontId="61" fillId="20" borderId="1" applyNumberFormat="0" applyAlignment="0" applyProtection="0"/>
    <xf numFmtId="0" fontId="62" fillId="21" borderId="0" applyNumberFormat="0" applyBorder="0" applyAlignment="0" applyProtection="0"/>
    <xf numFmtId="0" fontId="63" fillId="0" borderId="0" applyNumberFormat="0" applyFill="0" applyBorder="0" applyAlignment="0" applyProtection="0"/>
    <xf numFmtId="0" fontId="64" fillId="22" borderId="0" applyNumberFormat="0" applyBorder="0" applyAlignment="0" applyProtection="0"/>
    <xf numFmtId="0" fontId="1" fillId="0" borderId="0" applyNumberFormat="0" applyFill="0" applyBorder="0" applyAlignment="0" applyProtection="0"/>
    <xf numFmtId="0" fontId="65" fillId="23" borderId="1" applyNumberFormat="0" applyAlignment="0" applyProtection="0"/>
    <xf numFmtId="0" fontId="66" fillId="0" borderId="2" applyNumberFormat="0" applyFill="0" applyAlignment="0" applyProtection="0"/>
    <xf numFmtId="171" fontId="0" fillId="0" borderId="0" applyFont="0" applyFill="0" applyBorder="0" applyAlignment="0" applyProtection="0"/>
    <xf numFmtId="0" fontId="67" fillId="24" borderId="3" applyNumberFormat="0" applyAlignment="0" applyProtection="0"/>
    <xf numFmtId="0" fontId="0" fillId="25" borderId="4" applyNumberFormat="0" applyFont="0" applyAlignment="0" applyProtection="0"/>
    <xf numFmtId="0" fontId="68" fillId="26" borderId="0" applyNumberFormat="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8" applyNumberFormat="0" applyFill="0" applyAlignment="0" applyProtection="0"/>
    <xf numFmtId="169" fontId="0" fillId="0" borderId="0" applyFont="0" applyFill="0" applyBorder="0" applyAlignment="0" applyProtection="0"/>
    <xf numFmtId="0" fontId="74" fillId="20" borderId="9" applyNumberFormat="0" applyAlignment="0" applyProtection="0"/>
    <xf numFmtId="0" fontId="60"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60"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5" fillId="0" borderId="0" applyNumberFormat="0" applyFill="0" applyBorder="0" applyAlignment="0" applyProtection="0"/>
  </cellStyleXfs>
  <cellXfs count="497">
    <xf numFmtId="0" fontId="0" fillId="0" borderId="0" xfId="0" applyAlignment="1">
      <alignment/>
    </xf>
    <xf numFmtId="0" fontId="3" fillId="33" borderId="0" xfId="0" applyNumberFormat="1" applyFont="1" applyFill="1" applyAlignment="1" applyProtection="1">
      <alignment/>
      <protection/>
    </xf>
    <xf numFmtId="0" fontId="4" fillId="33" borderId="0" xfId="0" applyNumberFormat="1" applyFont="1" applyFill="1" applyAlignment="1" applyProtection="1">
      <alignment horizontal="left" vertical="center" wrapText="1"/>
      <protection/>
    </xf>
    <xf numFmtId="0" fontId="3" fillId="33" borderId="0" xfId="0" applyNumberFormat="1" applyFont="1" applyFill="1" applyAlignment="1" applyProtection="1">
      <alignment vertical="top"/>
      <protection/>
    </xf>
    <xf numFmtId="0" fontId="3" fillId="33" borderId="0" xfId="0" applyNumberFormat="1" applyFont="1" applyFill="1" applyBorder="1" applyAlignment="1" applyProtection="1">
      <alignment/>
      <protection/>
    </xf>
    <xf numFmtId="0" fontId="3" fillId="33" borderId="0" xfId="0" applyNumberFormat="1" applyFont="1" applyFill="1" applyAlignment="1" applyProtection="1">
      <alignment vertical="center"/>
      <protection/>
    </xf>
    <xf numFmtId="0" fontId="3" fillId="33" borderId="0" xfId="0" applyNumberFormat="1" applyFont="1" applyFill="1" applyBorder="1" applyAlignment="1" applyProtection="1">
      <alignment horizontal="left"/>
      <protection/>
    </xf>
    <xf numFmtId="0" fontId="7" fillId="33" borderId="0" xfId="0" applyNumberFormat="1" applyFont="1" applyFill="1" applyAlignment="1" applyProtection="1">
      <alignment/>
      <protection/>
    </xf>
    <xf numFmtId="0" fontId="8" fillId="0" borderId="0" xfId="0" applyNumberFormat="1" applyFont="1" applyFill="1" applyAlignment="1" applyProtection="1">
      <alignment/>
      <protection/>
    </xf>
    <xf numFmtId="0" fontId="3" fillId="33" borderId="0" xfId="0" applyNumberFormat="1" applyFont="1" applyFill="1" applyBorder="1" applyAlignment="1" applyProtection="1">
      <alignment vertical="center"/>
      <protection/>
    </xf>
    <xf numFmtId="0" fontId="3" fillId="34" borderId="0" xfId="0" applyNumberFormat="1" applyFont="1" applyFill="1" applyAlignment="1" applyProtection="1">
      <alignment horizontal="center" vertical="center"/>
      <protection/>
    </xf>
    <xf numFmtId="0" fontId="3" fillId="35" borderId="0" xfId="0" applyNumberFormat="1" applyFont="1" applyFill="1" applyAlignment="1" applyProtection="1">
      <alignment horizontal="center" vertical="center"/>
      <protection locked="0"/>
    </xf>
    <xf numFmtId="0" fontId="7" fillId="33" borderId="10" xfId="0" applyNumberFormat="1" applyFont="1" applyFill="1" applyBorder="1" applyAlignment="1" applyProtection="1">
      <alignment vertical="center"/>
      <protection/>
    </xf>
    <xf numFmtId="0" fontId="7" fillId="33" borderId="11" xfId="0" applyNumberFormat="1" applyFont="1" applyFill="1" applyBorder="1" applyAlignment="1" applyProtection="1">
      <alignment vertical="center"/>
      <protection/>
    </xf>
    <xf numFmtId="0" fontId="3" fillId="33" borderId="12" xfId="0" applyNumberFormat="1" applyFont="1" applyFill="1" applyBorder="1" applyAlignment="1" applyProtection="1">
      <alignment/>
      <protection/>
    </xf>
    <xf numFmtId="0" fontId="3" fillId="33" borderId="13" xfId="0" applyNumberFormat="1" applyFont="1" applyFill="1" applyBorder="1" applyAlignment="1" applyProtection="1">
      <alignment/>
      <protection/>
    </xf>
    <xf numFmtId="0" fontId="3" fillId="33" borderId="12" xfId="0" applyNumberFormat="1" applyFont="1" applyFill="1" applyBorder="1" applyAlignment="1" applyProtection="1">
      <alignment vertical="center"/>
      <protection/>
    </xf>
    <xf numFmtId="0" fontId="3" fillId="33" borderId="0" xfId="0" applyNumberFormat="1" applyFont="1" applyFill="1" applyBorder="1" applyAlignment="1" applyProtection="1">
      <alignment vertical="top"/>
      <protection/>
    </xf>
    <xf numFmtId="0" fontId="3" fillId="33" borderId="13" xfId="0" applyNumberFormat="1" applyFont="1" applyFill="1" applyBorder="1" applyAlignment="1" applyProtection="1">
      <alignment vertical="top"/>
      <protection/>
    </xf>
    <xf numFmtId="0" fontId="3" fillId="33" borderId="14" xfId="0" applyNumberFormat="1" applyFont="1" applyFill="1" applyBorder="1" applyAlignment="1" applyProtection="1">
      <alignment vertical="center"/>
      <protection/>
    </xf>
    <xf numFmtId="0" fontId="3" fillId="33" borderId="15" xfId="0" applyNumberFormat="1" applyFont="1" applyFill="1" applyBorder="1" applyAlignment="1" applyProtection="1">
      <alignment vertical="center"/>
      <protection/>
    </xf>
    <xf numFmtId="0" fontId="8" fillId="33" borderId="0" xfId="0" applyNumberFormat="1" applyFont="1" applyFill="1" applyAlignment="1" applyProtection="1">
      <alignment/>
      <protection/>
    </xf>
    <xf numFmtId="0" fontId="8" fillId="33" borderId="0" xfId="0" applyNumberFormat="1" applyFont="1" applyFill="1" applyBorder="1" applyAlignment="1" applyProtection="1">
      <alignment/>
      <protection/>
    </xf>
    <xf numFmtId="0" fontId="8" fillId="33" borderId="0" xfId="0" applyNumberFormat="1" applyFont="1" applyFill="1" applyAlignment="1" applyProtection="1">
      <alignment horizontal="left"/>
      <protection/>
    </xf>
    <xf numFmtId="0" fontId="8" fillId="33" borderId="0" xfId="0" applyNumberFormat="1" applyFont="1" applyFill="1" applyBorder="1" applyAlignment="1" applyProtection="1">
      <alignment horizontal="left"/>
      <protection/>
    </xf>
    <xf numFmtId="0" fontId="12" fillId="35" borderId="16" xfId="0" applyNumberFormat="1" applyFont="1" applyFill="1" applyBorder="1" applyAlignment="1" applyProtection="1">
      <alignment horizontal="left" vertical="top"/>
      <protection/>
    </xf>
    <xf numFmtId="0" fontId="8" fillId="35" borderId="0" xfId="0" applyNumberFormat="1" applyFont="1" applyFill="1" applyBorder="1" applyAlignment="1" applyProtection="1">
      <alignment horizontal="centerContinuous" vertical="top"/>
      <protection/>
    </xf>
    <xf numFmtId="0" fontId="8" fillId="35" borderId="0" xfId="0" applyNumberFormat="1" applyFont="1" applyFill="1" applyAlignment="1" applyProtection="1">
      <alignment horizontal="centerContinuous" vertical="top"/>
      <protection/>
    </xf>
    <xf numFmtId="0" fontId="8" fillId="35" borderId="17" xfId="0" applyNumberFormat="1" applyFont="1" applyFill="1" applyBorder="1" applyAlignment="1" applyProtection="1">
      <alignment horizontal="centerContinuous" vertical="top"/>
      <protection/>
    </xf>
    <xf numFmtId="0" fontId="8" fillId="35" borderId="18" xfId="0" applyNumberFormat="1" applyFont="1" applyFill="1" applyBorder="1" applyAlignment="1" applyProtection="1">
      <alignment horizontal="centerContinuous" vertical="top"/>
      <protection/>
    </xf>
    <xf numFmtId="0" fontId="8" fillId="35" borderId="10" xfId="0" applyNumberFormat="1" applyFont="1" applyFill="1" applyBorder="1" applyAlignment="1" applyProtection="1">
      <alignment horizontal="centerContinuous" vertical="top"/>
      <protection/>
    </xf>
    <xf numFmtId="0" fontId="8" fillId="35" borderId="11" xfId="0" applyNumberFormat="1" applyFont="1" applyFill="1" applyBorder="1" applyAlignment="1" applyProtection="1">
      <alignment horizontal="centerContinuous" vertical="top"/>
      <protection/>
    </xf>
    <xf numFmtId="0" fontId="4" fillId="33" borderId="0" xfId="0" applyNumberFormat="1" applyFont="1" applyFill="1" applyAlignment="1" applyProtection="1">
      <alignment vertical="top"/>
      <protection/>
    </xf>
    <xf numFmtId="0" fontId="4" fillId="33" borderId="0" xfId="0" applyNumberFormat="1" applyFont="1" applyFill="1" applyAlignment="1" applyProtection="1">
      <alignment horizontal="center"/>
      <protection/>
    </xf>
    <xf numFmtId="0" fontId="3" fillId="33" borderId="0" xfId="0" applyNumberFormat="1" applyFont="1" applyFill="1" applyAlignment="1">
      <alignment/>
    </xf>
    <xf numFmtId="0" fontId="3" fillId="33" borderId="0" xfId="0" applyNumberFormat="1" applyFont="1" applyFill="1" applyAlignment="1">
      <alignment horizontal="centerContinuous" vertical="center"/>
    </xf>
    <xf numFmtId="0" fontId="3" fillId="33" borderId="0" xfId="0" applyNumberFormat="1" applyFont="1" applyFill="1" applyAlignment="1">
      <alignment vertical="center"/>
    </xf>
    <xf numFmtId="0" fontId="3" fillId="33" borderId="0" xfId="0" applyNumberFormat="1" applyFont="1" applyFill="1" applyAlignment="1">
      <alignment horizontal="center" vertical="center"/>
    </xf>
    <xf numFmtId="0" fontId="3" fillId="33" borderId="19" xfId="0" applyNumberFormat="1" applyFont="1" applyFill="1" applyBorder="1" applyAlignment="1">
      <alignment horizontal="centerContinuous" vertical="center"/>
    </xf>
    <xf numFmtId="3" fontId="3" fillId="36" borderId="20" xfId="0" applyNumberFormat="1" applyFont="1" applyFill="1" applyBorder="1" applyAlignment="1" applyProtection="1">
      <alignment horizontal="right" vertical="center"/>
      <protection/>
    </xf>
    <xf numFmtId="0" fontId="3" fillId="33" borderId="0" xfId="0" applyNumberFormat="1" applyFont="1" applyFill="1" applyBorder="1" applyAlignment="1">
      <alignment/>
    </xf>
    <xf numFmtId="0" fontId="9" fillId="34" borderId="21" xfId="0" applyNumberFormat="1" applyFont="1" applyFill="1" applyBorder="1" applyAlignment="1">
      <alignment/>
    </xf>
    <xf numFmtId="0" fontId="9" fillId="34" borderId="10" xfId="0" applyNumberFormat="1" applyFont="1" applyFill="1" applyBorder="1" applyAlignment="1">
      <alignment/>
    </xf>
    <xf numFmtId="0" fontId="3" fillId="34" borderId="10" xfId="0" applyNumberFormat="1" applyFont="1" applyFill="1" applyBorder="1" applyAlignment="1">
      <alignment/>
    </xf>
    <xf numFmtId="0" fontId="3" fillId="34" borderId="22" xfId="0" applyNumberFormat="1" applyFont="1" applyFill="1" applyBorder="1" applyAlignment="1">
      <alignment/>
    </xf>
    <xf numFmtId="14" fontId="4" fillId="33" borderId="0" xfId="0" applyNumberFormat="1" applyFont="1" applyFill="1" applyAlignment="1">
      <alignment/>
    </xf>
    <xf numFmtId="0" fontId="8" fillId="37" borderId="0" xfId="0" applyNumberFormat="1" applyFont="1" applyFill="1" applyAlignment="1">
      <alignment/>
    </xf>
    <xf numFmtId="0" fontId="18" fillId="37" borderId="0" xfId="0" applyNumberFormat="1" applyFont="1" applyFill="1" applyAlignment="1">
      <alignment/>
    </xf>
    <xf numFmtId="0" fontId="19" fillId="37" borderId="0" xfId="0" applyNumberFormat="1" applyFont="1" applyFill="1" applyAlignment="1">
      <alignment/>
    </xf>
    <xf numFmtId="0" fontId="8" fillId="37" borderId="0" xfId="0" applyNumberFormat="1" applyFont="1" applyFill="1" applyAlignment="1">
      <alignment horizontal="left"/>
    </xf>
    <xf numFmtId="0" fontId="20" fillId="38" borderId="0" xfId="0" applyNumberFormat="1" applyFont="1" applyFill="1" applyAlignment="1">
      <alignment horizontal="left"/>
    </xf>
    <xf numFmtId="0" fontId="20" fillId="38" borderId="0" xfId="0" applyNumberFormat="1" applyFont="1" applyFill="1" applyAlignment="1">
      <alignment horizontal="center"/>
    </xf>
    <xf numFmtId="0" fontId="20" fillId="38" borderId="0" xfId="0" applyNumberFormat="1" applyFont="1" applyFill="1" applyAlignment="1">
      <alignment/>
    </xf>
    <xf numFmtId="4" fontId="9" fillId="33" borderId="0" xfId="0" applyNumberFormat="1" applyFont="1" applyFill="1" applyAlignment="1">
      <alignment horizontal="right"/>
    </xf>
    <xf numFmtId="0" fontId="21" fillId="0" borderId="23" xfId="0" applyFont="1" applyBorder="1" applyAlignment="1">
      <alignment vertical="top" wrapText="1"/>
    </xf>
    <xf numFmtId="0" fontId="0" fillId="0" borderId="24" xfId="0" applyBorder="1" applyAlignment="1">
      <alignment vertical="top" wrapText="1"/>
    </xf>
    <xf numFmtId="0" fontId="21" fillId="0" borderId="25" xfId="0" applyFont="1" applyBorder="1" applyAlignment="1">
      <alignment vertical="top" wrapText="1"/>
    </xf>
    <xf numFmtId="2" fontId="0" fillId="0" borderId="26" xfId="0" applyNumberFormat="1" applyBorder="1" applyAlignment="1">
      <alignment horizontal="right" vertical="top" wrapText="1"/>
    </xf>
    <xf numFmtId="0" fontId="21" fillId="0" borderId="27" xfId="0" applyFont="1" applyBorder="1" applyAlignment="1">
      <alignment vertical="top" wrapText="1"/>
    </xf>
    <xf numFmtId="2" fontId="13" fillId="0" borderId="19" xfId="0" applyNumberFormat="1" applyFont="1" applyBorder="1" applyAlignment="1">
      <alignment horizontal="left" vertical="center"/>
    </xf>
    <xf numFmtId="0" fontId="13" fillId="0" borderId="0" xfId="0" applyNumberFormat="1" applyFont="1" applyAlignment="1">
      <alignment horizontal="left" vertical="center"/>
    </xf>
    <xf numFmtId="0" fontId="22" fillId="0" borderId="0" xfId="0" applyNumberFormat="1" applyFont="1" applyAlignment="1">
      <alignment horizontal="left" vertical="center"/>
    </xf>
    <xf numFmtId="0" fontId="13" fillId="0" borderId="0" xfId="0" applyNumberFormat="1" applyFont="1" applyAlignment="1">
      <alignment horizontal="right" vertical="center"/>
    </xf>
    <xf numFmtId="0" fontId="13" fillId="0" borderId="0" xfId="0" applyFont="1" applyFill="1" applyAlignment="1">
      <alignment/>
    </xf>
    <xf numFmtId="0" fontId="13" fillId="0" borderId="0" xfId="0" applyNumberFormat="1" applyFont="1" applyAlignment="1">
      <alignment/>
    </xf>
    <xf numFmtId="180" fontId="13" fillId="0" borderId="0" xfId="0" applyNumberFormat="1" applyFont="1" applyAlignment="1">
      <alignment horizontal="left" vertical="center"/>
    </xf>
    <xf numFmtId="181" fontId="13" fillId="0" borderId="0" xfId="0" applyNumberFormat="1" applyFont="1" applyAlignment="1">
      <alignment horizontal="left" vertical="center"/>
    </xf>
    <xf numFmtId="2" fontId="13" fillId="0" borderId="0" xfId="0" applyNumberFormat="1" applyFont="1" applyAlignment="1">
      <alignment horizontal="centerContinuous" vertical="center"/>
    </xf>
    <xf numFmtId="0" fontId="13" fillId="0" borderId="0" xfId="0" applyNumberFormat="1" applyFont="1" applyAlignment="1">
      <alignment horizontal="center" vertical="center"/>
    </xf>
    <xf numFmtId="2" fontId="13" fillId="0" borderId="0" xfId="0" applyNumberFormat="1" applyFont="1" applyAlignment="1">
      <alignment/>
    </xf>
    <xf numFmtId="0" fontId="3" fillId="33" borderId="16" xfId="0" applyNumberFormat="1" applyFont="1" applyFill="1" applyBorder="1" applyAlignment="1" applyProtection="1">
      <alignment vertical="top"/>
      <protection/>
    </xf>
    <xf numFmtId="0" fontId="3" fillId="33" borderId="10" xfId="0" applyNumberFormat="1" applyFont="1" applyFill="1" applyBorder="1" applyAlignment="1" applyProtection="1">
      <alignment/>
      <protection/>
    </xf>
    <xf numFmtId="0" fontId="3" fillId="33" borderId="11" xfId="0" applyNumberFormat="1" applyFont="1" applyFill="1" applyBorder="1" applyAlignment="1" applyProtection="1">
      <alignment/>
      <protection/>
    </xf>
    <xf numFmtId="0" fontId="3" fillId="33" borderId="16" xfId="0" applyNumberFormat="1" applyFont="1" applyFill="1" applyBorder="1" applyAlignment="1" applyProtection="1">
      <alignment vertical="center"/>
      <protection/>
    </xf>
    <xf numFmtId="0" fontId="3" fillId="33" borderId="19" xfId="0" applyNumberFormat="1" applyFont="1" applyFill="1" applyBorder="1" applyAlignment="1" applyProtection="1">
      <alignment horizontal="left" vertical="center"/>
      <protection/>
    </xf>
    <xf numFmtId="49" fontId="3" fillId="35" borderId="19" xfId="0" applyNumberFormat="1" applyFont="1" applyFill="1" applyBorder="1" applyAlignment="1" applyProtection="1">
      <alignment horizontal="center" vertical="center"/>
      <protection locked="0"/>
    </xf>
    <xf numFmtId="0" fontId="3" fillId="33" borderId="28" xfId="0" applyNumberFormat="1" applyFont="1" applyFill="1" applyBorder="1" applyAlignment="1" applyProtection="1">
      <alignment horizontal="left" vertical="center"/>
      <protection/>
    </xf>
    <xf numFmtId="0" fontId="7" fillId="33" borderId="29" xfId="0" applyNumberFormat="1" applyFont="1" applyFill="1" applyBorder="1" applyAlignment="1" applyProtection="1">
      <alignment vertical="center"/>
      <protection/>
    </xf>
    <xf numFmtId="0" fontId="3" fillId="33" borderId="11" xfId="0" applyNumberFormat="1" applyFont="1" applyFill="1" applyBorder="1" applyAlignment="1" applyProtection="1">
      <alignment vertical="center"/>
      <protection/>
    </xf>
    <xf numFmtId="0" fontId="3" fillId="33" borderId="13" xfId="0" applyNumberFormat="1" applyFont="1" applyFill="1" applyBorder="1" applyAlignment="1" applyProtection="1">
      <alignment horizontal="center" vertical="center"/>
      <protection/>
    </xf>
    <xf numFmtId="0" fontId="3" fillId="33" borderId="19" xfId="0" applyNumberFormat="1" applyFont="1" applyFill="1" applyBorder="1" applyAlignment="1" applyProtection="1">
      <alignment horizontal="center" vertical="center"/>
      <protection/>
    </xf>
    <xf numFmtId="0" fontId="9" fillId="33" borderId="19" xfId="0" applyNumberFormat="1" applyFont="1" applyFill="1" applyBorder="1" applyAlignment="1" applyProtection="1">
      <alignment horizontal="center" vertical="center"/>
      <protection/>
    </xf>
    <xf numFmtId="0" fontId="3" fillId="35" borderId="19" xfId="0" applyNumberFormat="1" applyFont="1" applyFill="1" applyBorder="1" applyAlignment="1" applyProtection="1">
      <alignment horizontal="center" vertical="center"/>
      <protection locked="0"/>
    </xf>
    <xf numFmtId="0" fontId="3" fillId="33" borderId="13" xfId="0" applyNumberFormat="1" applyFont="1" applyFill="1" applyBorder="1" applyAlignment="1" applyProtection="1">
      <alignment vertical="center"/>
      <protection/>
    </xf>
    <xf numFmtId="0" fontId="7" fillId="33" borderId="18" xfId="0" applyNumberFormat="1" applyFont="1" applyFill="1" applyBorder="1" applyAlignment="1" applyProtection="1">
      <alignment vertical="center"/>
      <protection/>
    </xf>
    <xf numFmtId="0" fontId="3" fillId="33" borderId="30" xfId="0" applyNumberFormat="1" applyFont="1" applyFill="1" applyBorder="1" applyAlignment="1" applyProtection="1">
      <alignment horizontal="center" vertical="center"/>
      <protection/>
    </xf>
    <xf numFmtId="4" fontId="3" fillId="33" borderId="30" xfId="0" applyNumberFormat="1" applyFont="1" applyFill="1" applyBorder="1" applyAlignment="1" applyProtection="1">
      <alignment vertical="center"/>
      <protection/>
    </xf>
    <xf numFmtId="0" fontId="3" fillId="33" borderId="17" xfId="0" applyNumberFormat="1" applyFont="1" applyFill="1" applyBorder="1" applyAlignment="1" applyProtection="1">
      <alignment vertical="center"/>
      <protection/>
    </xf>
    <xf numFmtId="0" fontId="3" fillId="33" borderId="18" xfId="0" applyNumberFormat="1" applyFont="1" applyFill="1" applyBorder="1" applyAlignment="1" applyProtection="1">
      <alignment vertical="center"/>
      <protection/>
    </xf>
    <xf numFmtId="4" fontId="3" fillId="33" borderId="28" xfId="0" applyNumberFormat="1" applyFont="1" applyFill="1" applyBorder="1" applyAlignment="1" applyProtection="1">
      <alignment vertical="center"/>
      <protection/>
    </xf>
    <xf numFmtId="0" fontId="12" fillId="35" borderId="14" xfId="0" applyNumberFormat="1" applyFont="1" applyFill="1" applyBorder="1" applyAlignment="1" applyProtection="1">
      <alignment horizontal="left" vertical="top"/>
      <protection/>
    </xf>
    <xf numFmtId="3" fontId="3" fillId="36" borderId="31" xfId="0" applyNumberFormat="1" applyFont="1" applyFill="1" applyBorder="1" applyAlignment="1" applyProtection="1">
      <alignment horizontal="right" vertical="center"/>
      <protection/>
    </xf>
    <xf numFmtId="0" fontId="3" fillId="33" borderId="19" xfId="0" applyNumberFormat="1" applyFont="1" applyFill="1" applyBorder="1" applyAlignment="1">
      <alignment vertical="top"/>
    </xf>
    <xf numFmtId="0" fontId="3" fillId="33" borderId="19" xfId="0" applyNumberFormat="1" applyFont="1" applyFill="1" applyBorder="1" applyAlignment="1">
      <alignment vertical="center"/>
    </xf>
    <xf numFmtId="0" fontId="3" fillId="33" borderId="19" xfId="0" applyNumberFormat="1" applyFont="1" applyFill="1" applyBorder="1" applyAlignment="1">
      <alignment horizontal="center" vertical="center" wrapText="1"/>
    </xf>
    <xf numFmtId="0" fontId="3" fillId="33" borderId="16" xfId="0" applyNumberFormat="1" applyFont="1" applyFill="1" applyBorder="1" applyAlignment="1">
      <alignment horizontal="center" vertical="center"/>
    </xf>
    <xf numFmtId="0" fontId="3" fillId="33" borderId="11" xfId="0" applyNumberFormat="1" applyFont="1" applyFill="1" applyBorder="1" applyAlignment="1">
      <alignment horizontal="left" vertical="center"/>
    </xf>
    <xf numFmtId="0" fontId="3" fillId="33" borderId="11" xfId="0" applyNumberFormat="1" applyFont="1" applyFill="1" applyBorder="1" applyAlignment="1">
      <alignment horizontal="centerContinuous" vertical="center"/>
    </xf>
    <xf numFmtId="0" fontId="3" fillId="33" borderId="16" xfId="0" applyNumberFormat="1" applyFont="1" applyFill="1" applyBorder="1" applyAlignment="1">
      <alignment horizontal="left" vertical="center"/>
    </xf>
    <xf numFmtId="0" fontId="3" fillId="33" borderId="10" xfId="0" applyNumberFormat="1" applyFont="1" applyFill="1" applyBorder="1" applyAlignment="1">
      <alignment horizontal="centerContinuous" vertical="center"/>
    </xf>
    <xf numFmtId="0" fontId="3" fillId="33" borderId="14" xfId="0" applyNumberFormat="1" applyFont="1" applyFill="1" applyBorder="1" applyAlignment="1">
      <alignment vertical="center"/>
    </xf>
    <xf numFmtId="0" fontId="3" fillId="33" borderId="32" xfId="0" applyNumberFormat="1" applyFont="1" applyFill="1" applyBorder="1" applyAlignment="1">
      <alignment horizontal="centerContinuous" vertical="center"/>
    </xf>
    <xf numFmtId="0" fontId="3" fillId="33" borderId="15" xfId="0" applyNumberFormat="1" applyFont="1" applyFill="1" applyBorder="1" applyAlignment="1">
      <alignment horizontal="center" vertical="center"/>
    </xf>
    <xf numFmtId="0" fontId="9" fillId="34" borderId="16" xfId="0" applyNumberFormat="1" applyFont="1" applyFill="1" applyBorder="1" applyAlignment="1">
      <alignment/>
    </xf>
    <xf numFmtId="0" fontId="9" fillId="34" borderId="11" xfId="0" applyNumberFormat="1" applyFont="1" applyFill="1" applyBorder="1" applyAlignment="1">
      <alignment/>
    </xf>
    <xf numFmtId="4" fontId="3" fillId="36" borderId="19" xfId="0" applyNumberFormat="1" applyFont="1" applyFill="1" applyBorder="1" applyAlignment="1" applyProtection="1">
      <alignment horizontal="right" vertical="center"/>
      <protection/>
    </xf>
    <xf numFmtId="3" fontId="3" fillId="36" borderId="19" xfId="0" applyNumberFormat="1" applyFont="1" applyFill="1" applyBorder="1" applyAlignment="1" applyProtection="1">
      <alignment horizontal="right" vertical="center"/>
      <protection/>
    </xf>
    <xf numFmtId="0" fontId="9" fillId="34" borderId="16" xfId="0" applyNumberFormat="1" applyFont="1" applyFill="1" applyBorder="1" applyAlignment="1">
      <alignment vertical="center"/>
    </xf>
    <xf numFmtId="0" fontId="9" fillId="34" borderId="10" xfId="0" applyNumberFormat="1" applyFont="1" applyFill="1" applyBorder="1" applyAlignment="1">
      <alignment vertical="center"/>
    </xf>
    <xf numFmtId="0" fontId="3" fillId="34" borderId="11" xfId="0" applyNumberFormat="1" applyFont="1" applyFill="1" applyBorder="1" applyAlignment="1">
      <alignment vertical="center"/>
    </xf>
    <xf numFmtId="0" fontId="3" fillId="33" borderId="19" xfId="0" applyNumberFormat="1" applyFont="1" applyFill="1" applyBorder="1" applyAlignment="1">
      <alignment horizontal="center" vertical="center"/>
    </xf>
    <xf numFmtId="4" fontId="3" fillId="0" borderId="19" xfId="0" applyNumberFormat="1" applyFont="1" applyFill="1" applyBorder="1" applyAlignment="1" applyProtection="1">
      <alignment horizontal="right" vertical="center"/>
      <protection locked="0"/>
    </xf>
    <xf numFmtId="0" fontId="3" fillId="34" borderId="11" xfId="0" applyNumberFormat="1" applyFont="1" applyFill="1" applyBorder="1" applyAlignment="1">
      <alignment/>
    </xf>
    <xf numFmtId="0" fontId="7" fillId="33" borderId="17" xfId="0" applyNumberFormat="1" applyFont="1" applyFill="1" applyBorder="1" applyAlignment="1" applyProtection="1">
      <alignment vertical="center"/>
      <protection/>
    </xf>
    <xf numFmtId="0" fontId="7" fillId="35" borderId="29" xfId="0" applyNumberFormat="1" applyFont="1" applyFill="1" applyBorder="1" applyAlignment="1">
      <alignment horizontal="left" vertical="center"/>
    </xf>
    <xf numFmtId="0" fontId="3" fillId="35" borderId="17" xfId="0" applyNumberFormat="1" applyFont="1" applyFill="1" applyBorder="1" applyAlignment="1">
      <alignment horizontal="left" vertical="center"/>
    </xf>
    <xf numFmtId="0" fontId="3" fillId="35" borderId="18" xfId="0" applyNumberFormat="1" applyFont="1" applyFill="1" applyBorder="1" applyAlignment="1">
      <alignment horizontal="left" vertical="center"/>
    </xf>
    <xf numFmtId="0" fontId="7" fillId="35" borderId="14" xfId="0" applyNumberFormat="1" applyFont="1" applyFill="1" applyBorder="1" applyAlignment="1">
      <alignment horizontal="left" vertical="center"/>
    </xf>
    <xf numFmtId="0" fontId="3" fillId="35" borderId="32" xfId="0" applyNumberFormat="1" applyFont="1" applyFill="1" applyBorder="1" applyAlignment="1">
      <alignment horizontal="left" vertical="center"/>
    </xf>
    <xf numFmtId="0" fontId="3" fillId="35" borderId="15" xfId="0" applyNumberFormat="1" applyFont="1" applyFill="1" applyBorder="1" applyAlignment="1">
      <alignment horizontal="left" vertical="center"/>
    </xf>
    <xf numFmtId="0" fontId="3" fillId="33" borderId="16" xfId="0" applyNumberFormat="1" applyFont="1" applyFill="1" applyBorder="1" applyAlignment="1">
      <alignment/>
    </xf>
    <xf numFmtId="0" fontId="4" fillId="33" borderId="28" xfId="0" applyNumberFormat="1" applyFont="1" applyFill="1" applyBorder="1" applyAlignment="1">
      <alignment/>
    </xf>
    <xf numFmtId="0" fontId="4" fillId="33" borderId="30" xfId="0" applyNumberFormat="1" applyFont="1" applyFill="1" applyBorder="1" applyAlignment="1">
      <alignment vertical="top"/>
    </xf>
    <xf numFmtId="0" fontId="4" fillId="33" borderId="19" xfId="0" applyNumberFormat="1" applyFont="1" applyFill="1" applyBorder="1" applyAlignment="1">
      <alignment horizontal="left" vertical="center"/>
    </xf>
    <xf numFmtId="0" fontId="4" fillId="33" borderId="19" xfId="0" applyNumberFormat="1" applyFont="1" applyFill="1" applyBorder="1" applyAlignment="1">
      <alignment vertical="center"/>
    </xf>
    <xf numFmtId="0" fontId="3" fillId="35" borderId="30" xfId="0" applyNumberFormat="1" applyFont="1" applyFill="1" applyBorder="1" applyAlignment="1" applyProtection="1">
      <alignment horizontal="center" vertical="center"/>
      <protection locked="0"/>
    </xf>
    <xf numFmtId="49" fontId="3" fillId="35" borderId="30" xfId="0" applyNumberFormat="1" applyFont="1" applyFill="1" applyBorder="1" applyAlignment="1" applyProtection="1">
      <alignment horizontal="center" vertical="center"/>
      <protection locked="0"/>
    </xf>
    <xf numFmtId="0" fontId="3" fillId="35" borderId="30" xfId="0" applyNumberFormat="1" applyFont="1" applyFill="1" applyBorder="1" applyAlignment="1" applyProtection="1">
      <alignment horizontal="left" vertical="center"/>
      <protection locked="0"/>
    </xf>
    <xf numFmtId="2" fontId="3" fillId="35" borderId="19" xfId="0" applyNumberFormat="1" applyFont="1" applyFill="1" applyBorder="1" applyAlignment="1" applyProtection="1">
      <alignment horizontal="right" vertical="center"/>
      <protection locked="0"/>
    </xf>
    <xf numFmtId="0" fontId="3" fillId="35" borderId="19" xfId="0" applyNumberFormat="1" applyFont="1" applyFill="1" applyBorder="1" applyAlignment="1" applyProtection="1">
      <alignment horizontal="right" vertical="center"/>
      <protection locked="0"/>
    </xf>
    <xf numFmtId="0" fontId="3" fillId="33" borderId="32" xfId="0" applyNumberFormat="1" applyFont="1" applyFill="1" applyBorder="1" applyAlignment="1">
      <alignment vertical="center"/>
    </xf>
    <xf numFmtId="0" fontId="9" fillId="34" borderId="17" xfId="0" applyNumberFormat="1" applyFont="1" applyFill="1" applyBorder="1" applyAlignment="1">
      <alignment/>
    </xf>
    <xf numFmtId="0" fontId="3" fillId="33" borderId="15" xfId="0" applyNumberFormat="1" applyFont="1" applyFill="1" applyBorder="1" applyAlignment="1">
      <alignment horizontal="left" vertical="center"/>
    </xf>
    <xf numFmtId="0" fontId="3" fillId="33" borderId="14" xfId="0" applyNumberFormat="1" applyFont="1" applyFill="1" applyBorder="1" applyAlignment="1">
      <alignment horizontal="center" vertical="center"/>
    </xf>
    <xf numFmtId="0" fontId="3" fillId="33" borderId="15" xfId="0" applyNumberFormat="1" applyFont="1" applyFill="1" applyBorder="1" applyAlignment="1">
      <alignment vertical="center"/>
    </xf>
    <xf numFmtId="0" fontId="3" fillId="33" borderId="0" xfId="0" applyNumberFormat="1" applyFont="1" applyFill="1" applyAlignment="1">
      <alignment horizontal="left" vertical="center"/>
    </xf>
    <xf numFmtId="0" fontId="21" fillId="0" borderId="33" xfId="0" applyFont="1" applyBorder="1" applyAlignment="1">
      <alignment vertical="top" wrapText="1"/>
    </xf>
    <xf numFmtId="0" fontId="3" fillId="33" borderId="0" xfId="0" applyNumberFormat="1" applyFont="1" applyFill="1" applyAlignment="1">
      <alignment horizontal="right" vertical="center"/>
    </xf>
    <xf numFmtId="4" fontId="3" fillId="33" borderId="11" xfId="0" applyNumberFormat="1" applyFont="1" applyFill="1" applyBorder="1" applyAlignment="1" applyProtection="1">
      <alignment vertical="center"/>
      <protection/>
    </xf>
    <xf numFmtId="4" fontId="3" fillId="33" borderId="10" xfId="0" applyNumberFormat="1" applyFont="1" applyFill="1" applyBorder="1" applyAlignment="1" applyProtection="1">
      <alignment vertical="center"/>
      <protection/>
    </xf>
    <xf numFmtId="0" fontId="20" fillId="38" borderId="0" xfId="0" applyNumberFormat="1" applyFont="1" applyFill="1" applyAlignment="1">
      <alignment horizontal="center" wrapText="1"/>
    </xf>
    <xf numFmtId="0" fontId="13" fillId="39" borderId="0" xfId="0" applyNumberFormat="1" applyFont="1" applyFill="1" applyAlignment="1" applyProtection="1">
      <alignment horizontal="left" vertical="center"/>
      <protection locked="0"/>
    </xf>
    <xf numFmtId="2" fontId="13" fillId="0" borderId="19" xfId="0" applyNumberFormat="1" applyFont="1" applyBorder="1" applyAlignment="1" applyProtection="1">
      <alignment horizontal="centerContinuous" vertical="center"/>
      <protection locked="0"/>
    </xf>
    <xf numFmtId="0" fontId="13" fillId="0" borderId="0" xfId="0" applyNumberFormat="1" applyFont="1" applyAlignment="1" applyProtection="1">
      <alignment horizontal="right" vertical="center"/>
      <protection locked="0"/>
    </xf>
    <xf numFmtId="0" fontId="14" fillId="0" borderId="32" xfId="0" applyNumberFormat="1" applyFont="1" applyFill="1" applyBorder="1" applyAlignment="1" applyProtection="1">
      <alignment horizontal="left" vertical="top" wrapText="1"/>
      <protection/>
    </xf>
    <xf numFmtId="4" fontId="3" fillId="33" borderId="19" xfId="0" applyNumberFormat="1" applyFont="1" applyFill="1" applyBorder="1" applyAlignment="1" applyProtection="1">
      <alignment horizontal="right" vertical="center"/>
      <protection/>
    </xf>
    <xf numFmtId="0" fontId="3" fillId="33" borderId="29" xfId="0" applyNumberFormat="1" applyFont="1" applyFill="1" applyBorder="1" applyAlignment="1" applyProtection="1">
      <alignment vertical="center"/>
      <protection/>
    </xf>
    <xf numFmtId="0" fontId="24" fillId="38" borderId="0" xfId="0" applyNumberFormat="1" applyFont="1" applyFill="1" applyAlignment="1">
      <alignment horizontal="center"/>
    </xf>
    <xf numFmtId="0" fontId="0" fillId="0" borderId="0" xfId="0" applyFont="1" applyAlignment="1">
      <alignment/>
    </xf>
    <xf numFmtId="0" fontId="25" fillId="38" borderId="0" xfId="0" applyNumberFormat="1" applyFont="1" applyFill="1" applyAlignment="1">
      <alignment horizontal="center"/>
    </xf>
    <xf numFmtId="0" fontId="20" fillId="38" borderId="0" xfId="0" applyNumberFormat="1" applyFont="1" applyFill="1" applyAlignment="1">
      <alignment horizontal="center"/>
    </xf>
    <xf numFmtId="4" fontId="8" fillId="33" borderId="19" xfId="0" applyNumberFormat="1" applyFont="1" applyFill="1" applyBorder="1" applyAlignment="1" applyProtection="1">
      <alignment horizontal="right" vertical="center"/>
      <protection/>
    </xf>
    <xf numFmtId="0" fontId="3" fillId="33" borderId="28" xfId="0" applyNumberFormat="1" applyFont="1" applyFill="1" applyBorder="1" applyAlignment="1" applyProtection="1">
      <alignment horizontal="left" vertical="center"/>
      <protection/>
    </xf>
    <xf numFmtId="0" fontId="25" fillId="38" borderId="0" xfId="0" applyNumberFormat="1" applyFont="1" applyFill="1" applyAlignment="1">
      <alignment horizontal="left"/>
    </xf>
    <xf numFmtId="0" fontId="14" fillId="0" borderId="0" xfId="0" applyNumberFormat="1" applyFont="1" applyFill="1" applyBorder="1" applyAlignment="1" applyProtection="1">
      <alignment horizontal="left" vertical="top" wrapText="1"/>
      <protection/>
    </xf>
    <xf numFmtId="0" fontId="14" fillId="0" borderId="13" xfId="0" applyNumberFormat="1" applyFont="1" applyFill="1" applyBorder="1" applyAlignment="1" applyProtection="1">
      <alignment horizontal="left" vertical="top" wrapText="1"/>
      <protection/>
    </xf>
    <xf numFmtId="0" fontId="12" fillId="33" borderId="14" xfId="0" applyNumberFormat="1" applyFont="1" applyFill="1" applyBorder="1" applyAlignment="1" applyProtection="1">
      <alignment horizontal="left" vertical="top"/>
      <protection/>
    </xf>
    <xf numFmtId="49" fontId="12" fillId="33" borderId="28" xfId="0" applyNumberFormat="1" applyFont="1" applyFill="1" applyBorder="1" applyAlignment="1" applyProtection="1">
      <alignment horizontal="left" vertical="top" wrapText="1"/>
      <protection/>
    </xf>
    <xf numFmtId="49" fontId="12" fillId="35" borderId="19" xfId="0" applyNumberFormat="1" applyFont="1" applyFill="1" applyBorder="1" applyAlignment="1" applyProtection="1">
      <alignment horizontal="left" vertical="top"/>
      <protection/>
    </xf>
    <xf numFmtId="0" fontId="0" fillId="39" borderId="0" xfId="0" applyFill="1" applyAlignment="1">
      <alignment/>
    </xf>
    <xf numFmtId="171" fontId="0" fillId="39" borderId="0" xfId="41" applyFont="1" applyFill="1" applyAlignment="1">
      <alignment/>
    </xf>
    <xf numFmtId="0" fontId="0" fillId="39" borderId="0" xfId="0" applyFont="1" applyFill="1" applyAlignment="1">
      <alignment/>
    </xf>
    <xf numFmtId="0" fontId="27" fillId="33" borderId="0" xfId="0" applyNumberFormat="1" applyFont="1" applyFill="1" applyAlignment="1" applyProtection="1">
      <alignment/>
      <protection/>
    </xf>
    <xf numFmtId="49" fontId="3" fillId="35" borderId="30" xfId="0" applyNumberFormat="1" applyFont="1" applyFill="1" applyBorder="1" applyAlignment="1" applyProtection="1">
      <alignment horizontal="left" vertical="center"/>
      <protection locked="0"/>
    </xf>
    <xf numFmtId="4" fontId="9" fillId="33" borderId="0" xfId="0" applyNumberFormat="1" applyFont="1" applyFill="1" applyAlignment="1">
      <alignment horizontal="right"/>
    </xf>
    <xf numFmtId="0" fontId="13" fillId="39" borderId="0" xfId="0" applyNumberFormat="1" applyFont="1" applyFill="1" applyAlignment="1">
      <alignment horizontal="left" vertical="center"/>
    </xf>
    <xf numFmtId="0" fontId="3" fillId="33" borderId="28" xfId="0" applyNumberFormat="1" applyFont="1" applyFill="1" applyBorder="1" applyAlignment="1">
      <alignment horizontal="center" vertical="center"/>
    </xf>
    <xf numFmtId="0" fontId="3" fillId="33" borderId="34" xfId="0" applyNumberFormat="1" applyFont="1" applyFill="1" applyBorder="1" applyAlignment="1">
      <alignment horizontal="center"/>
    </xf>
    <xf numFmtId="0" fontId="8" fillId="38" borderId="0" xfId="0" applyNumberFormat="1" applyFont="1" applyFill="1" applyAlignment="1">
      <alignment/>
    </xf>
    <xf numFmtId="191" fontId="0" fillId="0" borderId="0" xfId="0" applyNumberFormat="1" applyAlignment="1">
      <alignment/>
    </xf>
    <xf numFmtId="0" fontId="0" fillId="0" borderId="32" xfId="0" applyBorder="1" applyAlignment="1">
      <alignment/>
    </xf>
    <xf numFmtId="171" fontId="0" fillId="0" borderId="0" xfId="41" applyFont="1" applyAlignment="1">
      <alignment/>
    </xf>
    <xf numFmtId="171" fontId="0" fillId="0" borderId="35" xfId="0" applyNumberFormat="1" applyBorder="1" applyAlignment="1">
      <alignment/>
    </xf>
    <xf numFmtId="191" fontId="0" fillId="0" borderId="36" xfId="0" applyNumberFormat="1" applyBorder="1" applyAlignment="1">
      <alignment/>
    </xf>
    <xf numFmtId="171" fontId="0" fillId="0" borderId="37" xfId="41" applyFont="1" applyBorder="1" applyAlignment="1">
      <alignment/>
    </xf>
    <xf numFmtId="191" fontId="0" fillId="0" borderId="37" xfId="0" applyNumberFormat="1" applyBorder="1" applyAlignment="1">
      <alignment/>
    </xf>
    <xf numFmtId="171" fontId="0" fillId="0" borderId="38" xfId="41" applyFont="1" applyBorder="1" applyAlignment="1">
      <alignment/>
    </xf>
    <xf numFmtId="49" fontId="0" fillId="0" borderId="36" xfId="0" applyNumberFormat="1" applyBorder="1" applyAlignment="1">
      <alignment horizontal="right"/>
    </xf>
    <xf numFmtId="49" fontId="3" fillId="0" borderId="19" xfId="0" applyNumberFormat="1" applyFont="1" applyFill="1" applyBorder="1" applyAlignment="1" applyProtection="1">
      <alignment horizontal="center" vertical="center"/>
      <protection locked="0"/>
    </xf>
    <xf numFmtId="49" fontId="3" fillId="0" borderId="19" xfId="0" applyNumberFormat="1" applyFont="1" applyFill="1" applyBorder="1" applyAlignment="1" applyProtection="1">
      <alignment horizontal="center" vertical="center"/>
      <protection locked="0"/>
    </xf>
    <xf numFmtId="0" fontId="11" fillId="0" borderId="13" xfId="0" applyFont="1" applyFill="1" applyBorder="1" applyAlignment="1">
      <alignment horizontal="left" vertical="center"/>
    </xf>
    <xf numFmtId="49" fontId="3" fillId="0" borderId="16" xfId="0" applyNumberFormat="1" applyFont="1" applyFill="1" applyBorder="1" applyAlignment="1" applyProtection="1">
      <alignment horizontal="center" vertical="center"/>
      <protection locked="0"/>
    </xf>
    <xf numFmtId="49" fontId="3" fillId="0" borderId="16" xfId="0" applyNumberFormat="1" applyFont="1" applyFill="1" applyBorder="1" applyAlignment="1" applyProtection="1">
      <alignment horizontal="center" vertical="center"/>
      <protection locked="0"/>
    </xf>
    <xf numFmtId="0" fontId="3" fillId="33" borderId="30" xfId="0" applyNumberFormat="1" applyFont="1" applyFill="1" applyBorder="1" applyAlignment="1" applyProtection="1">
      <alignment horizontal="left" vertical="center"/>
      <protection/>
    </xf>
    <xf numFmtId="0" fontId="3" fillId="33" borderId="39"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center" vertical="center"/>
      <protection locked="0"/>
    </xf>
    <xf numFmtId="1" fontId="3" fillId="0" borderId="19" xfId="0" applyNumberFormat="1" applyFont="1" applyFill="1" applyBorder="1" applyAlignment="1" applyProtection="1">
      <alignment horizontal="center" vertical="center"/>
      <protection locked="0"/>
    </xf>
    <xf numFmtId="0" fontId="3" fillId="0" borderId="40" xfId="0" applyNumberFormat="1" applyFont="1" applyFill="1" applyBorder="1" applyAlignment="1" applyProtection="1">
      <alignment horizontal="center" vertical="center"/>
      <protection locked="0"/>
    </xf>
    <xf numFmtId="49" fontId="3" fillId="0" borderId="41" xfId="0" applyNumberFormat="1" applyFont="1" applyFill="1" applyBorder="1" applyAlignment="1" applyProtection="1">
      <alignment horizontal="left" vertical="center"/>
      <protection locked="0"/>
    </xf>
    <xf numFmtId="0" fontId="7" fillId="33" borderId="32" xfId="0" applyNumberFormat="1" applyFont="1" applyFill="1" applyBorder="1" applyAlignment="1" applyProtection="1">
      <alignment vertical="center"/>
      <protection/>
    </xf>
    <xf numFmtId="0" fontId="3" fillId="0" borderId="19" xfId="0" applyNumberFormat="1" applyFont="1" applyFill="1" applyBorder="1" applyAlignment="1" applyProtection="1">
      <alignment vertical="center"/>
      <protection locked="0"/>
    </xf>
    <xf numFmtId="0" fontId="3" fillId="0" borderId="19" xfId="0" applyNumberFormat="1" applyFont="1" applyFill="1" applyBorder="1" applyAlignment="1" applyProtection="1">
      <alignment horizontal="center" vertical="center"/>
      <protection locked="0"/>
    </xf>
    <xf numFmtId="3" fontId="3" fillId="0" borderId="42" xfId="0" applyNumberFormat="1" applyFont="1" applyFill="1" applyBorder="1" applyAlignment="1" applyProtection="1">
      <alignment vertical="center"/>
      <protection locked="0"/>
    </xf>
    <xf numFmtId="3" fontId="3" fillId="0" borderId="43" xfId="0" applyNumberFormat="1" applyFont="1" applyFill="1" applyBorder="1" applyAlignment="1" applyProtection="1">
      <alignment vertical="center"/>
      <protection locked="0"/>
    </xf>
    <xf numFmtId="0" fontId="28" fillId="33" borderId="0" xfId="38" applyNumberFormat="1" applyFont="1" applyFill="1" applyAlignment="1" applyProtection="1">
      <alignment vertical="center"/>
      <protection/>
    </xf>
    <xf numFmtId="49" fontId="3" fillId="0" borderId="30" xfId="0" applyNumberFormat="1" applyFont="1" applyFill="1" applyBorder="1" applyAlignment="1" applyProtection="1">
      <alignment horizontal="center" vertical="center"/>
      <protection locked="0"/>
    </xf>
    <xf numFmtId="0" fontId="3" fillId="35" borderId="30" xfId="0" applyNumberFormat="1" applyFont="1" applyFill="1" applyBorder="1" applyAlignment="1" applyProtection="1">
      <alignment vertical="center"/>
      <protection locked="0"/>
    </xf>
    <xf numFmtId="0" fontId="4" fillId="35" borderId="44" xfId="0" applyNumberFormat="1" applyFont="1" applyFill="1" applyBorder="1" applyAlignment="1" applyProtection="1">
      <alignment horizontal="center" vertical="center"/>
      <protection locked="0"/>
    </xf>
    <xf numFmtId="0" fontId="4" fillId="35" borderId="45" xfId="0" applyNumberFormat="1" applyFont="1" applyFill="1" applyBorder="1" applyAlignment="1" applyProtection="1">
      <alignment horizontal="center" vertical="center"/>
      <protection locked="0"/>
    </xf>
    <xf numFmtId="0" fontId="4" fillId="35" borderId="46" xfId="0" applyNumberFormat="1" applyFont="1" applyFill="1" applyBorder="1" applyAlignment="1" applyProtection="1">
      <alignment horizontal="center" vertical="center"/>
      <protection locked="0"/>
    </xf>
    <xf numFmtId="0" fontId="7" fillId="33" borderId="16" xfId="0" applyNumberFormat="1" applyFont="1" applyFill="1" applyBorder="1" applyAlignment="1" applyProtection="1">
      <alignment vertical="center"/>
      <protection/>
    </xf>
    <xf numFmtId="0" fontId="3" fillId="0" borderId="16" xfId="0" applyNumberFormat="1" applyFont="1" applyFill="1" applyBorder="1" applyAlignment="1" applyProtection="1">
      <alignment horizontal="center" vertical="center"/>
      <protection locked="0"/>
    </xf>
    <xf numFmtId="0" fontId="3" fillId="0" borderId="19" xfId="0" applyNumberFormat="1" applyFont="1" applyFill="1" applyBorder="1" applyAlignment="1" applyProtection="1">
      <alignment horizontal="left" vertical="center"/>
      <protection locked="0"/>
    </xf>
    <xf numFmtId="0" fontId="3" fillId="0" borderId="47" xfId="0" applyNumberFormat="1" applyFont="1" applyFill="1" applyBorder="1" applyAlignment="1" applyProtection="1">
      <alignment horizontal="center" vertical="center"/>
      <protection locked="0"/>
    </xf>
    <xf numFmtId="0" fontId="5" fillId="33" borderId="32" xfId="0" applyNumberFormat="1" applyFont="1" applyFill="1" applyBorder="1" applyAlignment="1" applyProtection="1">
      <alignment vertical="top" wrapText="1"/>
      <protection/>
    </xf>
    <xf numFmtId="4" fontId="3" fillId="33" borderId="19" xfId="0" applyNumberFormat="1" applyFont="1" applyFill="1" applyBorder="1" applyAlignment="1" applyProtection="1">
      <alignment vertical="center"/>
      <protection/>
    </xf>
    <xf numFmtId="4" fontId="3" fillId="33" borderId="19" xfId="0" applyNumberFormat="1" applyFont="1" applyFill="1" applyBorder="1" applyAlignment="1" applyProtection="1">
      <alignment vertical="center"/>
      <protection locked="0"/>
    </xf>
    <xf numFmtId="2" fontId="8" fillId="33" borderId="19" xfId="0" applyNumberFormat="1" applyFont="1" applyFill="1" applyBorder="1" applyAlignment="1" applyProtection="1">
      <alignment vertical="center"/>
      <protection/>
    </xf>
    <xf numFmtId="4" fontId="3" fillId="33" borderId="32" xfId="0" applyNumberFormat="1" applyFont="1" applyFill="1" applyBorder="1" applyAlignment="1" applyProtection="1">
      <alignment vertical="center"/>
      <protection/>
    </xf>
    <xf numFmtId="4" fontId="3" fillId="33" borderId="15" xfId="0" applyNumberFormat="1" applyFont="1" applyFill="1" applyBorder="1" applyAlignment="1" applyProtection="1">
      <alignment vertical="center"/>
      <protection/>
    </xf>
    <xf numFmtId="0" fontId="3" fillId="33" borderId="13" xfId="0" applyNumberFormat="1" applyFont="1" applyFill="1" applyBorder="1" applyAlignment="1" applyProtection="1">
      <alignment horizontal="center" vertical="center" wrapText="1"/>
      <protection/>
    </xf>
    <xf numFmtId="0" fontId="3" fillId="33" borderId="16" xfId="0" applyNumberFormat="1" applyFont="1" applyFill="1" applyBorder="1" applyAlignment="1" applyProtection="1">
      <alignment horizontal="left" vertical="center"/>
      <protection/>
    </xf>
    <xf numFmtId="0" fontId="3" fillId="33" borderId="11" xfId="0" applyNumberFormat="1" applyFont="1" applyFill="1" applyBorder="1" applyAlignment="1" applyProtection="1">
      <alignment horizontal="left" vertical="center"/>
      <protection/>
    </xf>
    <xf numFmtId="0" fontId="3" fillId="33" borderId="10" xfId="0" applyNumberFormat="1" applyFont="1" applyFill="1" applyBorder="1" applyAlignment="1" applyProtection="1">
      <alignment horizontal="left" vertical="center"/>
      <protection/>
    </xf>
    <xf numFmtId="0" fontId="3" fillId="33" borderId="32" xfId="0" applyNumberFormat="1" applyFont="1" applyFill="1" applyBorder="1" applyAlignment="1" applyProtection="1">
      <alignment horizontal="left" vertical="center"/>
      <protection/>
    </xf>
    <xf numFmtId="0" fontId="3" fillId="33" borderId="15" xfId="0" applyNumberFormat="1" applyFont="1" applyFill="1" applyBorder="1" applyAlignment="1" applyProtection="1">
      <alignment horizontal="left" vertical="center"/>
      <protection/>
    </xf>
    <xf numFmtId="0" fontId="11" fillId="0" borderId="13" xfId="0" applyFont="1" applyFill="1" applyBorder="1" applyAlignment="1">
      <alignment vertical="center"/>
    </xf>
    <xf numFmtId="0" fontId="3" fillId="33" borderId="28" xfId="0" applyNumberFormat="1" applyFont="1" applyFill="1" applyBorder="1" applyAlignment="1" applyProtection="1">
      <alignment horizontal="center" vertical="center"/>
      <protection/>
    </xf>
    <xf numFmtId="4" fontId="3" fillId="33" borderId="28" xfId="0" applyNumberFormat="1" applyFont="1" applyFill="1" applyBorder="1" applyAlignment="1" applyProtection="1">
      <alignment horizontal="right" vertical="center"/>
      <protection/>
    </xf>
    <xf numFmtId="0" fontId="3" fillId="0" borderId="28" xfId="0" applyNumberFormat="1" applyFont="1" applyFill="1" applyBorder="1" applyAlignment="1" applyProtection="1">
      <alignment horizontal="center" vertical="center"/>
      <protection locked="0"/>
    </xf>
    <xf numFmtId="1" fontId="3" fillId="0" borderId="28" xfId="0" applyNumberFormat="1" applyFont="1" applyFill="1" applyBorder="1" applyAlignment="1" applyProtection="1">
      <alignment horizontal="center" vertical="center"/>
      <protection locked="0"/>
    </xf>
    <xf numFmtId="2" fontId="3" fillId="33" borderId="30" xfId="0" applyNumberFormat="1" applyFont="1" applyFill="1" applyBorder="1" applyAlignment="1" applyProtection="1">
      <alignment vertical="center"/>
      <protection locked="0"/>
    </xf>
    <xf numFmtId="4" fontId="3" fillId="33" borderId="30" xfId="0" applyNumberFormat="1" applyFont="1" applyFill="1" applyBorder="1" applyAlignment="1" applyProtection="1">
      <alignment horizontal="right" vertical="center"/>
      <protection/>
    </xf>
    <xf numFmtId="0" fontId="3" fillId="0" borderId="30" xfId="0" applyNumberFormat="1" applyFont="1" applyFill="1" applyBorder="1" applyAlignment="1" applyProtection="1">
      <alignment horizontal="center" vertical="center"/>
      <protection locked="0"/>
    </xf>
    <xf numFmtId="0" fontId="3" fillId="0" borderId="14" xfId="0" applyNumberFormat="1" applyFont="1" applyFill="1" applyBorder="1" applyAlignment="1" applyProtection="1">
      <alignment horizontal="centerContinuous" vertical="center"/>
      <protection locked="0"/>
    </xf>
    <xf numFmtId="1" fontId="3" fillId="0" borderId="30" xfId="0" applyNumberFormat="1" applyFont="1" applyFill="1" applyBorder="1" applyAlignment="1" applyProtection="1">
      <alignment horizontal="center" vertical="center"/>
      <protection locked="0"/>
    </xf>
    <xf numFmtId="0" fontId="3" fillId="0" borderId="48" xfId="0" applyNumberFormat="1" applyFont="1" applyFill="1" applyBorder="1" applyAlignment="1" applyProtection="1">
      <alignment horizontal="center" vertical="center"/>
      <protection locked="0"/>
    </xf>
    <xf numFmtId="0" fontId="3" fillId="33" borderId="49" xfId="0" applyNumberFormat="1" applyFont="1" applyFill="1" applyBorder="1" applyAlignment="1" applyProtection="1">
      <alignment vertical="center"/>
      <protection/>
    </xf>
    <xf numFmtId="0" fontId="7" fillId="33" borderId="50" xfId="0" applyNumberFormat="1" applyFont="1" applyFill="1" applyBorder="1" applyAlignment="1" applyProtection="1">
      <alignment vertical="center"/>
      <protection/>
    </xf>
    <xf numFmtId="0" fontId="7" fillId="33" borderId="51" xfId="0" applyNumberFormat="1" applyFont="1" applyFill="1" applyBorder="1" applyAlignment="1" applyProtection="1">
      <alignment vertical="center"/>
      <protection/>
    </xf>
    <xf numFmtId="0" fontId="7" fillId="33" borderId="52" xfId="0" applyNumberFormat="1" applyFont="1" applyFill="1" applyBorder="1" applyAlignment="1" applyProtection="1">
      <alignment vertical="center"/>
      <protection/>
    </xf>
    <xf numFmtId="0" fontId="3" fillId="33" borderId="53" xfId="0" applyNumberFormat="1" applyFont="1" applyFill="1" applyBorder="1" applyAlignment="1" applyProtection="1">
      <alignment horizontal="center" vertical="center"/>
      <protection/>
    </xf>
    <xf numFmtId="0" fontId="3" fillId="35" borderId="53" xfId="0" applyNumberFormat="1" applyFont="1" applyFill="1" applyBorder="1" applyAlignment="1" applyProtection="1">
      <alignment horizontal="center" vertical="center"/>
      <protection locked="0"/>
    </xf>
    <xf numFmtId="4" fontId="3" fillId="33" borderId="53" xfId="0" applyNumberFormat="1" applyFont="1" applyFill="1" applyBorder="1" applyAlignment="1" applyProtection="1">
      <alignment vertical="center"/>
      <protection/>
    </xf>
    <xf numFmtId="4" fontId="3" fillId="33" borderId="53" xfId="0" applyNumberFormat="1" applyFont="1" applyFill="1" applyBorder="1" applyAlignment="1" applyProtection="1">
      <alignment horizontal="right" vertical="center"/>
      <protection/>
    </xf>
    <xf numFmtId="0" fontId="3" fillId="0" borderId="53" xfId="0" applyNumberFormat="1" applyFont="1" applyFill="1" applyBorder="1" applyAlignment="1" applyProtection="1">
      <alignment horizontal="center" vertical="center"/>
      <protection locked="0"/>
    </xf>
    <xf numFmtId="0" fontId="3" fillId="0" borderId="50" xfId="0" applyNumberFormat="1" applyFont="1" applyFill="1" applyBorder="1" applyAlignment="1" applyProtection="1">
      <alignment horizontal="centerContinuous" vertical="center"/>
      <protection locked="0"/>
    </xf>
    <xf numFmtId="1" fontId="3" fillId="0" borderId="53" xfId="0" applyNumberFormat="1" applyFont="1" applyFill="1" applyBorder="1" applyAlignment="1" applyProtection="1">
      <alignment horizontal="center" vertical="center"/>
      <protection locked="0"/>
    </xf>
    <xf numFmtId="0" fontId="3" fillId="0" borderId="54" xfId="0" applyNumberFormat="1" applyFont="1" applyFill="1" applyBorder="1" applyAlignment="1" applyProtection="1">
      <alignment horizontal="center" vertical="center"/>
      <protection locked="0"/>
    </xf>
    <xf numFmtId="0" fontId="7" fillId="33" borderId="14" xfId="0" applyNumberFormat="1" applyFont="1" applyFill="1" applyBorder="1" applyAlignment="1" applyProtection="1">
      <alignment vertical="center"/>
      <protection/>
    </xf>
    <xf numFmtId="4" fontId="3" fillId="33" borderId="30" xfId="0" applyNumberFormat="1" applyFont="1" applyFill="1" applyBorder="1" applyAlignment="1" applyProtection="1">
      <alignment vertical="center"/>
      <protection locked="0"/>
    </xf>
    <xf numFmtId="0" fontId="3" fillId="0" borderId="52" xfId="0" applyNumberFormat="1" applyFont="1" applyFill="1" applyBorder="1" applyAlignment="1" applyProtection="1">
      <alignment horizontal="center" vertical="center"/>
      <protection locked="0"/>
    </xf>
    <xf numFmtId="0" fontId="3" fillId="35" borderId="28" xfId="0" applyNumberFormat="1" applyFont="1" applyFill="1" applyBorder="1" applyAlignment="1" applyProtection="1">
      <alignment horizontal="center" vertical="center"/>
      <protection locked="0"/>
    </xf>
    <xf numFmtId="0" fontId="7" fillId="33" borderId="0" xfId="0" applyNumberFormat="1" applyFont="1" applyFill="1" applyBorder="1" applyAlignment="1" applyProtection="1">
      <alignment vertical="center"/>
      <protection/>
    </xf>
    <xf numFmtId="0" fontId="7" fillId="33" borderId="15" xfId="0" applyNumberFormat="1" applyFont="1" applyFill="1" applyBorder="1" applyAlignment="1" applyProtection="1">
      <alignment vertical="center"/>
      <protection/>
    </xf>
    <xf numFmtId="0" fontId="7" fillId="33" borderId="55" xfId="0" applyNumberFormat="1" applyFont="1" applyFill="1" applyBorder="1" applyAlignment="1" applyProtection="1">
      <alignment vertical="center"/>
      <protection/>
    </xf>
    <xf numFmtId="0" fontId="7" fillId="33" borderId="56" xfId="0" applyNumberFormat="1" applyFont="1" applyFill="1" applyBorder="1" applyAlignment="1" applyProtection="1">
      <alignment vertical="center"/>
      <protection/>
    </xf>
    <xf numFmtId="2" fontId="3" fillId="33" borderId="53" xfId="0" applyNumberFormat="1" applyFont="1" applyFill="1" applyBorder="1" applyAlignment="1" applyProtection="1">
      <alignment vertical="center"/>
      <protection locked="0"/>
    </xf>
    <xf numFmtId="0" fontId="3" fillId="33" borderId="57" xfId="0" applyNumberFormat="1" applyFont="1" applyFill="1" applyBorder="1" applyAlignment="1" applyProtection="1">
      <alignment horizontal="center" vertical="center"/>
      <protection/>
    </xf>
    <xf numFmtId="0" fontId="3" fillId="33" borderId="28" xfId="0" applyNumberFormat="1" applyFont="1" applyFill="1" applyBorder="1" applyAlignment="1" applyProtection="1">
      <alignment horizontal="center" vertical="top"/>
      <protection/>
    </xf>
    <xf numFmtId="0" fontId="3" fillId="33" borderId="29" xfId="0" applyNumberFormat="1" applyFont="1" applyFill="1" applyBorder="1" applyAlignment="1" applyProtection="1">
      <alignment horizontal="centerContinuous" vertical="center"/>
      <protection/>
    </xf>
    <xf numFmtId="0" fontId="0" fillId="33" borderId="58" xfId="0" applyFill="1" applyBorder="1" applyAlignment="1">
      <alignment/>
    </xf>
    <xf numFmtId="0" fontId="3" fillId="33" borderId="55" xfId="0" applyNumberFormat="1" applyFont="1" applyFill="1" applyBorder="1" applyAlignment="1" applyProtection="1">
      <alignment/>
      <protection/>
    </xf>
    <xf numFmtId="0" fontId="3" fillId="33" borderId="49" xfId="0" applyNumberFormat="1" applyFont="1" applyFill="1" applyBorder="1" applyAlignment="1" applyProtection="1">
      <alignment/>
      <protection/>
    </xf>
    <xf numFmtId="0" fontId="7" fillId="33" borderId="58" xfId="0" applyNumberFormat="1" applyFont="1" applyFill="1" applyBorder="1" applyAlignment="1" applyProtection="1">
      <alignment vertical="center"/>
      <protection/>
    </xf>
    <xf numFmtId="0" fontId="7" fillId="33" borderId="49" xfId="0" applyNumberFormat="1" applyFont="1" applyFill="1" applyBorder="1" applyAlignment="1" applyProtection="1">
      <alignment vertical="center"/>
      <protection/>
    </xf>
    <xf numFmtId="0" fontId="3" fillId="33" borderId="59" xfId="0" applyNumberFormat="1" applyFont="1" applyFill="1" applyBorder="1" applyAlignment="1" applyProtection="1">
      <alignment horizontal="center" vertical="center"/>
      <protection/>
    </xf>
    <xf numFmtId="0" fontId="3" fillId="35" borderId="55" xfId="0" applyNumberFormat="1" applyFont="1" applyFill="1" applyBorder="1" applyAlignment="1" applyProtection="1">
      <alignment horizontal="center" vertical="center"/>
      <protection locked="0"/>
    </xf>
    <xf numFmtId="4" fontId="3" fillId="33" borderId="59" xfId="0" applyNumberFormat="1" applyFont="1" applyFill="1" applyBorder="1" applyAlignment="1" applyProtection="1">
      <alignment vertical="center"/>
      <protection/>
    </xf>
    <xf numFmtId="4" fontId="3" fillId="33" borderId="59" xfId="0" applyNumberFormat="1" applyFont="1" applyFill="1" applyBorder="1" applyAlignment="1" applyProtection="1">
      <alignment horizontal="right" vertical="center"/>
      <protection/>
    </xf>
    <xf numFmtId="0" fontId="3" fillId="0" borderId="59" xfId="0" applyNumberFormat="1" applyFont="1" applyFill="1" applyBorder="1" applyAlignment="1" applyProtection="1">
      <alignment horizontal="center" vertical="center"/>
      <protection locked="0"/>
    </xf>
    <xf numFmtId="0" fontId="3" fillId="0" borderId="58" xfId="0" applyNumberFormat="1" applyFont="1" applyFill="1" applyBorder="1" applyAlignment="1" applyProtection="1">
      <alignment horizontal="centerContinuous" vertical="center"/>
      <protection locked="0"/>
    </xf>
    <xf numFmtId="1" fontId="3" fillId="0" borderId="59" xfId="0" applyNumberFormat="1" applyFont="1" applyFill="1" applyBorder="1" applyAlignment="1" applyProtection="1">
      <alignment horizontal="center" vertical="center"/>
      <protection locked="0"/>
    </xf>
    <xf numFmtId="0" fontId="3" fillId="0" borderId="49" xfId="0" applyNumberFormat="1" applyFont="1" applyFill="1" applyBorder="1" applyAlignment="1" applyProtection="1">
      <alignment horizontal="center" vertical="center"/>
      <protection locked="0"/>
    </xf>
    <xf numFmtId="0" fontId="7" fillId="33" borderId="0" xfId="0" applyNumberFormat="1" applyFont="1" applyFill="1" applyBorder="1" applyAlignment="1" applyProtection="1">
      <alignment vertical="center"/>
      <protection/>
    </xf>
    <xf numFmtId="0" fontId="7" fillId="33" borderId="13" xfId="0" applyNumberFormat="1" applyFont="1" applyFill="1" applyBorder="1" applyAlignment="1" applyProtection="1">
      <alignment vertical="center"/>
      <protection/>
    </xf>
    <xf numFmtId="0" fontId="3" fillId="35" borderId="57" xfId="0" applyNumberFormat="1" applyFont="1" applyFill="1" applyBorder="1" applyAlignment="1" applyProtection="1">
      <alignment horizontal="center" vertical="center"/>
      <protection locked="0"/>
    </xf>
    <xf numFmtId="4" fontId="3" fillId="33" borderId="57" xfId="0" applyNumberFormat="1" applyFont="1" applyFill="1" applyBorder="1" applyAlignment="1" applyProtection="1">
      <alignment vertical="center"/>
      <protection/>
    </xf>
    <xf numFmtId="4" fontId="3" fillId="33" borderId="57" xfId="0" applyNumberFormat="1" applyFont="1" applyFill="1" applyBorder="1" applyAlignment="1" applyProtection="1">
      <alignment horizontal="right" vertical="center"/>
      <protection/>
    </xf>
    <xf numFmtId="0" fontId="3" fillId="0" borderId="57" xfId="0" applyNumberFormat="1" applyFont="1" applyFill="1" applyBorder="1" applyAlignment="1" applyProtection="1">
      <alignment horizontal="center" vertical="center"/>
      <protection locked="0"/>
    </xf>
    <xf numFmtId="0" fontId="3" fillId="0" borderId="12" xfId="0" applyNumberFormat="1" applyFont="1" applyFill="1" applyBorder="1" applyAlignment="1" applyProtection="1">
      <alignment horizontal="centerContinuous" vertical="center"/>
      <protection locked="0"/>
    </xf>
    <xf numFmtId="1" fontId="3" fillId="0" borderId="57" xfId="0" applyNumberFormat="1" applyFont="1" applyFill="1" applyBorder="1" applyAlignment="1" applyProtection="1">
      <alignment horizontal="center" vertical="center"/>
      <protection locked="0"/>
    </xf>
    <xf numFmtId="0" fontId="3" fillId="33" borderId="52" xfId="0" applyNumberFormat="1" applyFont="1" applyFill="1" applyBorder="1" applyAlignment="1" applyProtection="1">
      <alignment vertical="top"/>
      <protection/>
    </xf>
    <xf numFmtId="0" fontId="7" fillId="33" borderId="50" xfId="0" applyNumberFormat="1" applyFont="1" applyFill="1" applyBorder="1" applyAlignment="1" applyProtection="1">
      <alignment horizontal="left" vertical="center"/>
      <protection/>
    </xf>
    <xf numFmtId="0" fontId="7" fillId="33" borderId="51" xfId="0" applyNumberFormat="1" applyFont="1" applyFill="1" applyBorder="1" applyAlignment="1" applyProtection="1">
      <alignment horizontal="left" vertical="center"/>
      <protection/>
    </xf>
    <xf numFmtId="0" fontId="7" fillId="33" borderId="52" xfId="0" applyNumberFormat="1" applyFont="1" applyFill="1" applyBorder="1" applyAlignment="1" applyProtection="1">
      <alignment horizontal="left" vertical="center"/>
      <protection/>
    </xf>
    <xf numFmtId="4" fontId="3" fillId="33" borderId="53" xfId="0" applyNumberFormat="1" applyFont="1" applyFill="1" applyBorder="1" applyAlignment="1" applyProtection="1">
      <alignment vertical="center"/>
      <protection locked="0"/>
    </xf>
    <xf numFmtId="0" fontId="3" fillId="0" borderId="60" xfId="0" applyNumberFormat="1" applyFont="1" applyFill="1" applyBorder="1" applyAlignment="1" applyProtection="1">
      <alignment horizontal="center" vertical="center"/>
      <protection locked="0"/>
    </xf>
    <xf numFmtId="0" fontId="3" fillId="33" borderId="49" xfId="0" applyNumberFormat="1" applyFont="1" applyFill="1" applyBorder="1" applyAlignment="1" applyProtection="1">
      <alignment horizontal="center" vertical="center" wrapText="1"/>
      <protection/>
    </xf>
    <xf numFmtId="4" fontId="3" fillId="33" borderId="28" xfId="0" applyNumberFormat="1" applyFont="1" applyFill="1" applyBorder="1" applyAlignment="1" applyProtection="1">
      <alignment vertical="center"/>
      <protection locked="0"/>
    </xf>
    <xf numFmtId="0" fontId="3" fillId="0" borderId="29" xfId="0" applyNumberFormat="1" applyFont="1" applyFill="1" applyBorder="1" applyAlignment="1" applyProtection="1">
      <alignment horizontal="center" vertical="center"/>
      <protection locked="0"/>
    </xf>
    <xf numFmtId="2" fontId="8" fillId="33" borderId="30" xfId="0" applyNumberFormat="1" applyFont="1" applyFill="1" applyBorder="1" applyAlignment="1" applyProtection="1">
      <alignment vertical="center"/>
      <protection/>
    </xf>
    <xf numFmtId="4" fontId="8" fillId="33" borderId="30" xfId="0" applyNumberFormat="1" applyFont="1" applyFill="1" applyBorder="1" applyAlignment="1" applyProtection="1">
      <alignment horizontal="right" vertical="center"/>
      <protection/>
    </xf>
    <xf numFmtId="0" fontId="3" fillId="0" borderId="14" xfId="0" applyNumberFormat="1" applyFont="1" applyFill="1" applyBorder="1" applyAlignment="1" applyProtection="1">
      <alignment horizontal="center" vertical="center"/>
      <protection locked="0"/>
    </xf>
    <xf numFmtId="0" fontId="3" fillId="33" borderId="50" xfId="0" applyNumberFormat="1" applyFont="1" applyFill="1" applyBorder="1" applyAlignment="1" applyProtection="1">
      <alignment vertical="top"/>
      <protection/>
    </xf>
    <xf numFmtId="0" fontId="3" fillId="33" borderId="51" xfId="0" applyNumberFormat="1" applyFont="1" applyFill="1" applyBorder="1" applyAlignment="1" applyProtection="1">
      <alignment vertical="top"/>
      <protection/>
    </xf>
    <xf numFmtId="4" fontId="3" fillId="33" borderId="51" xfId="0" applyNumberFormat="1" applyFont="1" applyFill="1" applyBorder="1" applyAlignment="1" applyProtection="1">
      <alignment vertical="center"/>
      <protection/>
    </xf>
    <xf numFmtId="0" fontId="3" fillId="0" borderId="50" xfId="0" applyNumberFormat="1" applyFont="1" applyFill="1" applyBorder="1" applyAlignment="1" applyProtection="1">
      <alignment horizontal="center" vertical="center"/>
      <protection locked="0"/>
    </xf>
    <xf numFmtId="0" fontId="3" fillId="33" borderId="14" xfId="0" applyNumberFormat="1" applyFont="1" applyFill="1" applyBorder="1" applyAlignment="1" applyProtection="1">
      <alignment horizontal="left" vertical="center"/>
      <protection/>
    </xf>
    <xf numFmtId="0" fontId="3" fillId="33" borderId="50" xfId="0" applyNumberFormat="1" applyFont="1" applyFill="1" applyBorder="1" applyAlignment="1" applyProtection="1">
      <alignment vertical="center"/>
      <protection/>
    </xf>
    <xf numFmtId="0" fontId="3" fillId="33" borderId="51" xfId="0" applyNumberFormat="1" applyFont="1" applyFill="1" applyBorder="1" applyAlignment="1" applyProtection="1">
      <alignment vertical="center"/>
      <protection/>
    </xf>
    <xf numFmtId="0" fontId="3" fillId="33" borderId="52" xfId="0" applyNumberFormat="1" applyFont="1" applyFill="1" applyBorder="1" applyAlignment="1" applyProtection="1">
      <alignment vertical="center"/>
      <protection/>
    </xf>
    <xf numFmtId="4" fontId="3" fillId="33" borderId="53" xfId="0" applyNumberFormat="1" applyFont="1" applyFill="1" applyBorder="1" applyAlignment="1" applyProtection="1">
      <alignment vertical="center"/>
      <protection locked="0"/>
    </xf>
    <xf numFmtId="0" fontId="7" fillId="33" borderId="12" xfId="0" applyNumberFormat="1" applyFont="1" applyFill="1" applyBorder="1" applyAlignment="1" applyProtection="1">
      <alignment vertical="center"/>
      <protection/>
    </xf>
    <xf numFmtId="4" fontId="3" fillId="33" borderId="57" xfId="0" applyNumberFormat="1" applyFont="1" applyFill="1" applyBorder="1" applyAlignment="1" applyProtection="1">
      <alignment horizontal="right" vertical="center"/>
      <protection locked="0"/>
    </xf>
    <xf numFmtId="0" fontId="3" fillId="0" borderId="12" xfId="0" applyNumberFormat="1" applyFont="1" applyFill="1" applyBorder="1" applyAlignment="1" applyProtection="1">
      <alignment horizontal="center" vertical="center"/>
      <protection locked="0"/>
    </xf>
    <xf numFmtId="4" fontId="3" fillId="33" borderId="51" xfId="0" applyNumberFormat="1" applyFont="1" applyFill="1" applyBorder="1" applyAlignment="1" applyProtection="1">
      <alignment horizontal="right" vertical="center"/>
      <protection locked="0"/>
    </xf>
    <xf numFmtId="3" fontId="3" fillId="0" borderId="61" xfId="0" applyNumberFormat="1" applyFont="1" applyFill="1" applyBorder="1" applyAlignment="1" applyProtection="1">
      <alignment vertical="center"/>
      <protection locked="0"/>
    </xf>
    <xf numFmtId="4" fontId="3" fillId="33" borderId="49" xfId="0" applyNumberFormat="1" applyFont="1" applyFill="1" applyBorder="1" applyAlignment="1" applyProtection="1">
      <alignment vertical="center"/>
      <protection/>
    </xf>
    <xf numFmtId="0" fontId="3" fillId="33" borderId="50" xfId="0" applyNumberFormat="1" applyFont="1" applyFill="1" applyBorder="1" applyAlignment="1" applyProtection="1">
      <alignment horizontal="left" vertical="center"/>
      <protection/>
    </xf>
    <xf numFmtId="0" fontId="3" fillId="33" borderId="51" xfId="0" applyNumberFormat="1" applyFont="1" applyFill="1" applyBorder="1" applyAlignment="1" applyProtection="1">
      <alignment horizontal="left" vertical="center"/>
      <protection/>
    </xf>
    <xf numFmtId="0" fontId="3" fillId="33" borderId="52" xfId="0" applyNumberFormat="1" applyFont="1" applyFill="1" applyBorder="1" applyAlignment="1" applyProtection="1">
      <alignment horizontal="left" vertical="center"/>
      <protection/>
    </xf>
    <xf numFmtId="3" fontId="3" fillId="0" borderId="53" xfId="0" applyNumberFormat="1" applyFont="1" applyFill="1" applyBorder="1" applyAlignment="1" applyProtection="1">
      <alignment vertical="center"/>
      <protection locked="0"/>
    </xf>
    <xf numFmtId="4" fontId="3" fillId="33" borderId="55" xfId="0" applyNumberFormat="1" applyFont="1" applyFill="1" applyBorder="1" applyAlignment="1" applyProtection="1">
      <alignment vertical="center"/>
      <protection/>
    </xf>
    <xf numFmtId="0" fontId="3" fillId="33" borderId="62" xfId="0" applyNumberFormat="1" applyFont="1" applyFill="1" applyBorder="1" applyAlignment="1" applyProtection="1">
      <alignment vertical="center"/>
      <protection/>
    </xf>
    <xf numFmtId="0" fontId="3" fillId="33" borderId="37" xfId="0" applyNumberFormat="1" applyFont="1" applyFill="1" applyBorder="1" applyAlignment="1" applyProtection="1">
      <alignment horizontal="center" vertical="center"/>
      <protection/>
    </xf>
    <xf numFmtId="0" fontId="3" fillId="33" borderId="37" xfId="0" applyNumberFormat="1" applyFont="1" applyFill="1" applyBorder="1" applyAlignment="1" applyProtection="1">
      <alignment vertical="center"/>
      <protection/>
    </xf>
    <xf numFmtId="4" fontId="3" fillId="33" borderId="63" xfId="0" applyNumberFormat="1" applyFont="1" applyFill="1" applyBorder="1" applyAlignment="1" applyProtection="1">
      <alignment vertical="center"/>
      <protection/>
    </xf>
    <xf numFmtId="4" fontId="3" fillId="33" borderId="64" xfId="0" applyNumberFormat="1" applyFont="1" applyFill="1" applyBorder="1" applyAlignment="1" applyProtection="1">
      <alignment horizontal="right" vertical="center"/>
      <protection/>
    </xf>
    <xf numFmtId="0" fontId="9" fillId="33" borderId="30" xfId="0" applyNumberFormat="1" applyFont="1" applyFill="1" applyBorder="1" applyAlignment="1" applyProtection="1">
      <alignment horizontal="center" vertical="center"/>
      <protection/>
    </xf>
    <xf numFmtId="4" fontId="3" fillId="33" borderId="14" xfId="0" applyNumberFormat="1" applyFont="1" applyFill="1" applyBorder="1" applyAlignment="1" applyProtection="1">
      <alignment vertical="center"/>
      <protection/>
    </xf>
    <xf numFmtId="0" fontId="11" fillId="0" borderId="65" xfId="0" applyFont="1" applyFill="1" applyBorder="1" applyAlignment="1">
      <alignment horizontal="left" vertical="center" wrapText="1"/>
    </xf>
    <xf numFmtId="0" fontId="3" fillId="33" borderId="66" xfId="0" applyNumberFormat="1" applyFont="1" applyFill="1" applyBorder="1" applyAlignment="1" applyProtection="1">
      <alignment horizontal="center" vertical="center"/>
      <protection/>
    </xf>
    <xf numFmtId="3" fontId="3" fillId="0" borderId="67" xfId="0" applyNumberFormat="1" applyFont="1" applyFill="1" applyBorder="1" applyAlignment="1" applyProtection="1">
      <alignment vertical="center"/>
      <protection locked="0"/>
    </xf>
    <xf numFmtId="4" fontId="3" fillId="33" borderId="68" xfId="0" applyNumberFormat="1" applyFont="1" applyFill="1" applyBorder="1" applyAlignment="1" applyProtection="1">
      <alignment vertical="center"/>
      <protection/>
    </xf>
    <xf numFmtId="0" fontId="3" fillId="0" borderId="66" xfId="0" applyNumberFormat="1" applyFont="1" applyFill="1" applyBorder="1" applyAlignment="1" applyProtection="1">
      <alignment horizontal="center" vertical="center"/>
      <protection locked="0"/>
    </xf>
    <xf numFmtId="0" fontId="3" fillId="0" borderId="69" xfId="0" applyNumberFormat="1" applyFont="1" applyFill="1" applyBorder="1" applyAlignment="1" applyProtection="1">
      <alignment horizontal="center" vertical="center"/>
      <protection locked="0"/>
    </xf>
    <xf numFmtId="1" fontId="3" fillId="0" borderId="66" xfId="0" applyNumberFormat="1" applyFont="1" applyFill="1" applyBorder="1" applyAlignment="1" applyProtection="1">
      <alignment horizontal="center" vertical="center"/>
      <protection locked="0"/>
    </xf>
    <xf numFmtId="0" fontId="3" fillId="0" borderId="70" xfId="0" applyNumberFormat="1" applyFont="1" applyFill="1" applyBorder="1" applyAlignment="1" applyProtection="1">
      <alignment horizontal="center" vertical="center"/>
      <protection locked="0"/>
    </xf>
    <xf numFmtId="0" fontId="0" fillId="0" borderId="49" xfId="0" applyBorder="1" applyAlignment="1">
      <alignment horizontal="left"/>
    </xf>
    <xf numFmtId="3" fontId="3" fillId="0" borderId="71" xfId="0" applyNumberFormat="1" applyFont="1" applyFill="1" applyBorder="1" applyAlignment="1" applyProtection="1">
      <alignment vertical="center"/>
      <protection locked="0"/>
    </xf>
    <xf numFmtId="4" fontId="3" fillId="33" borderId="72" xfId="0" applyNumberFormat="1" applyFont="1" applyFill="1" applyBorder="1" applyAlignment="1" applyProtection="1">
      <alignment vertical="center"/>
      <protection/>
    </xf>
    <xf numFmtId="0" fontId="76" fillId="33" borderId="30" xfId="0" applyNumberFormat="1" applyFont="1" applyFill="1" applyBorder="1" applyAlignment="1" applyProtection="1">
      <alignment horizontal="right" vertical="center"/>
      <protection/>
    </xf>
    <xf numFmtId="0" fontId="76" fillId="33" borderId="53" xfId="0" applyNumberFormat="1" applyFont="1" applyFill="1" applyBorder="1" applyAlignment="1" applyProtection="1">
      <alignment horizontal="right" vertical="center"/>
      <protection/>
    </xf>
    <xf numFmtId="0" fontId="76" fillId="33" borderId="19" xfId="0" applyNumberFormat="1" applyFont="1" applyFill="1" applyBorder="1" applyAlignment="1" applyProtection="1">
      <alignment horizontal="right" vertical="center"/>
      <protection/>
    </xf>
    <xf numFmtId="0" fontId="76" fillId="33" borderId="66" xfId="0" applyNumberFormat="1" applyFont="1" applyFill="1" applyBorder="1" applyAlignment="1" applyProtection="1">
      <alignment horizontal="right" vertical="center"/>
      <protection/>
    </xf>
    <xf numFmtId="0" fontId="76" fillId="33" borderId="59" xfId="0" applyNumberFormat="1" applyFont="1" applyFill="1" applyBorder="1" applyAlignment="1" applyProtection="1">
      <alignment horizontal="right" vertical="center"/>
      <protection/>
    </xf>
    <xf numFmtId="4" fontId="76" fillId="35" borderId="30" xfId="0" applyNumberFormat="1" applyFont="1" applyFill="1" applyBorder="1" applyAlignment="1" applyProtection="1">
      <alignment horizontal="right" vertical="center"/>
      <protection locked="0"/>
    </xf>
    <xf numFmtId="4" fontId="76" fillId="35" borderId="19" xfId="0" applyNumberFormat="1" applyFont="1" applyFill="1" applyBorder="1" applyAlignment="1" applyProtection="1">
      <alignment horizontal="right" vertical="center"/>
      <protection locked="0"/>
    </xf>
    <xf numFmtId="4" fontId="76" fillId="33" borderId="31" xfId="0" applyNumberFormat="1" applyFont="1" applyFill="1" applyBorder="1" applyAlignment="1" applyProtection="1">
      <alignment horizontal="right" vertical="center"/>
      <protection/>
    </xf>
    <xf numFmtId="4" fontId="76" fillId="33" borderId="20" xfId="0" applyNumberFormat="1" applyFont="1" applyFill="1" applyBorder="1" applyAlignment="1" applyProtection="1">
      <alignment horizontal="right" vertical="center"/>
      <protection/>
    </xf>
    <xf numFmtId="0" fontId="3" fillId="40" borderId="50" xfId="0" applyNumberFormat="1" applyFont="1" applyFill="1" applyBorder="1" applyAlignment="1" applyProtection="1">
      <alignment vertical="center"/>
      <protection/>
    </xf>
    <xf numFmtId="0" fontId="3" fillId="40" borderId="51" xfId="0" applyNumberFormat="1" applyFont="1" applyFill="1" applyBorder="1" applyAlignment="1" applyProtection="1">
      <alignment vertical="center"/>
      <protection/>
    </xf>
    <xf numFmtId="0" fontId="3" fillId="40" borderId="52" xfId="0" applyNumberFormat="1" applyFont="1" applyFill="1" applyBorder="1" applyAlignment="1" applyProtection="1">
      <alignment vertical="center"/>
      <protection/>
    </xf>
    <xf numFmtId="0" fontId="3" fillId="40" borderId="53" xfId="0" applyNumberFormat="1" applyFont="1" applyFill="1" applyBorder="1" applyAlignment="1" applyProtection="1">
      <alignment horizontal="center" vertical="center"/>
      <protection/>
    </xf>
    <xf numFmtId="0" fontId="10" fillId="40" borderId="53" xfId="0" applyNumberFormat="1" applyFont="1" applyFill="1" applyBorder="1" applyAlignment="1" applyProtection="1">
      <alignment vertical="center"/>
      <protection/>
    </xf>
    <xf numFmtId="0" fontId="9" fillId="40" borderId="53" xfId="0" applyNumberFormat="1" applyFont="1" applyFill="1" applyBorder="1" applyAlignment="1" applyProtection="1">
      <alignment horizontal="center" vertical="center"/>
      <protection/>
    </xf>
    <xf numFmtId="4" fontId="3" fillId="40" borderId="51" xfId="0" applyNumberFormat="1" applyFont="1" applyFill="1" applyBorder="1" applyAlignment="1" applyProtection="1">
      <alignment vertical="center"/>
      <protection/>
    </xf>
    <xf numFmtId="14" fontId="4" fillId="33" borderId="0" xfId="0" applyNumberFormat="1" applyFont="1" applyFill="1" applyAlignment="1" applyProtection="1">
      <alignment horizontal="center"/>
      <protection/>
    </xf>
    <xf numFmtId="0" fontId="7" fillId="33" borderId="12" xfId="0" applyNumberFormat="1" applyFont="1" applyFill="1" applyBorder="1" applyAlignment="1" applyProtection="1">
      <alignment vertical="center"/>
      <protection/>
    </xf>
    <xf numFmtId="0" fontId="11" fillId="0" borderId="0" xfId="0" applyFont="1" applyFill="1" applyBorder="1" applyAlignment="1">
      <alignment vertical="center"/>
    </xf>
    <xf numFmtId="0" fontId="11" fillId="0" borderId="13" xfId="0" applyFont="1" applyFill="1" applyBorder="1" applyAlignment="1">
      <alignment vertical="center"/>
    </xf>
    <xf numFmtId="0" fontId="3" fillId="33" borderId="14" xfId="0" applyNumberFormat="1" applyFont="1" applyFill="1" applyBorder="1" applyAlignment="1" applyProtection="1">
      <alignment horizontal="left" vertical="center"/>
      <protection/>
    </xf>
    <xf numFmtId="0" fontId="3" fillId="33" borderId="32" xfId="0" applyNumberFormat="1" applyFont="1" applyFill="1" applyBorder="1" applyAlignment="1" applyProtection="1">
      <alignment horizontal="left" vertical="center"/>
      <protection/>
    </xf>
    <xf numFmtId="0" fontId="8" fillId="0" borderId="16" xfId="0" applyNumberFormat="1" applyFont="1" applyFill="1" applyBorder="1" applyAlignment="1" applyProtection="1">
      <alignment horizontal="center"/>
      <protection locked="0"/>
    </xf>
    <xf numFmtId="0" fontId="8" fillId="0" borderId="11" xfId="0" applyNumberFormat="1" applyFont="1" applyFill="1" applyBorder="1" applyAlignment="1" applyProtection="1">
      <alignment horizontal="center"/>
      <protection locked="0"/>
    </xf>
    <xf numFmtId="0" fontId="3" fillId="33" borderId="58" xfId="0" applyNumberFormat="1" applyFont="1" applyFill="1" applyBorder="1" applyAlignment="1" applyProtection="1">
      <alignment horizontal="center"/>
      <protection/>
    </xf>
    <xf numFmtId="0" fontId="3" fillId="33" borderId="55" xfId="0" applyNumberFormat="1" applyFont="1" applyFill="1" applyBorder="1" applyAlignment="1" applyProtection="1">
      <alignment horizontal="center"/>
      <protection/>
    </xf>
    <xf numFmtId="0" fontId="3" fillId="33" borderId="14" xfId="0" applyNumberFormat="1" applyFont="1" applyFill="1" applyBorder="1" applyAlignment="1" applyProtection="1">
      <alignment horizontal="left" vertical="center"/>
      <protection/>
    </xf>
    <xf numFmtId="0" fontId="3" fillId="33" borderId="32" xfId="0" applyNumberFormat="1" applyFont="1" applyFill="1" applyBorder="1" applyAlignment="1" applyProtection="1">
      <alignment horizontal="left" vertical="center"/>
      <protection/>
    </xf>
    <xf numFmtId="0" fontId="3" fillId="33" borderId="15" xfId="0" applyNumberFormat="1" applyFont="1" applyFill="1" applyBorder="1" applyAlignment="1" applyProtection="1">
      <alignment horizontal="left" vertical="center"/>
      <protection/>
    </xf>
    <xf numFmtId="0" fontId="3" fillId="33" borderId="12" xfId="0" applyNumberFormat="1" applyFont="1" applyFill="1" applyBorder="1" applyAlignment="1" applyProtection="1">
      <alignment horizontal="left" vertical="center" wrapText="1"/>
      <protection/>
    </xf>
    <xf numFmtId="0" fontId="3" fillId="33" borderId="0" xfId="0" applyNumberFormat="1" applyFont="1" applyFill="1" applyBorder="1" applyAlignment="1" applyProtection="1">
      <alignment horizontal="left" vertical="center" wrapText="1"/>
      <protection/>
    </xf>
    <xf numFmtId="0" fontId="3" fillId="33" borderId="13" xfId="0" applyNumberFormat="1" applyFont="1" applyFill="1" applyBorder="1" applyAlignment="1" applyProtection="1">
      <alignment horizontal="left" vertical="center" wrapText="1"/>
      <protection/>
    </xf>
    <xf numFmtId="0" fontId="3" fillId="33" borderId="58" xfId="0" applyNumberFormat="1" applyFont="1" applyFill="1" applyBorder="1" applyAlignment="1" applyProtection="1">
      <alignment horizontal="left" vertical="center" wrapText="1"/>
      <protection/>
    </xf>
    <xf numFmtId="0" fontId="3" fillId="33" borderId="55" xfId="0" applyNumberFormat="1" applyFont="1" applyFill="1" applyBorder="1" applyAlignment="1" applyProtection="1">
      <alignment horizontal="left" vertical="center" wrapText="1"/>
      <protection/>
    </xf>
    <xf numFmtId="0" fontId="3" fillId="33" borderId="49" xfId="0" applyNumberFormat="1" applyFont="1" applyFill="1" applyBorder="1" applyAlignment="1" applyProtection="1">
      <alignment horizontal="left" vertical="center" wrapText="1"/>
      <protection/>
    </xf>
    <xf numFmtId="0" fontId="13" fillId="33" borderId="16" xfId="0" applyNumberFormat="1" applyFont="1" applyFill="1" applyBorder="1" applyAlignment="1" applyProtection="1">
      <alignment horizontal="left" vertical="top"/>
      <protection/>
    </xf>
    <xf numFmtId="0" fontId="13" fillId="33" borderId="10" xfId="0" applyNumberFormat="1" applyFont="1" applyFill="1" applyBorder="1" applyAlignment="1" applyProtection="1">
      <alignment horizontal="left" vertical="top"/>
      <protection/>
    </xf>
    <xf numFmtId="0" fontId="13" fillId="33" borderId="11" xfId="0" applyNumberFormat="1" applyFont="1" applyFill="1" applyBorder="1" applyAlignment="1" applyProtection="1">
      <alignment horizontal="left" vertical="top"/>
      <protection/>
    </xf>
    <xf numFmtId="0" fontId="3" fillId="33" borderId="73" xfId="0" applyNumberFormat="1" applyFont="1" applyFill="1" applyBorder="1" applyAlignment="1" applyProtection="1">
      <alignment horizontal="center" vertical="center"/>
      <protection/>
    </xf>
    <xf numFmtId="0" fontId="3" fillId="33" borderId="32" xfId="0" applyNumberFormat="1" applyFont="1" applyFill="1" applyBorder="1" applyAlignment="1" applyProtection="1">
      <alignment horizontal="center" vertical="center"/>
      <protection/>
    </xf>
    <xf numFmtId="0" fontId="3" fillId="33" borderId="15" xfId="0" applyNumberFormat="1" applyFont="1" applyFill="1" applyBorder="1" applyAlignment="1" applyProtection="1">
      <alignment horizontal="center" vertical="center"/>
      <protection/>
    </xf>
    <xf numFmtId="0" fontId="3" fillId="33" borderId="16" xfId="0" applyNumberFormat="1" applyFont="1" applyFill="1" applyBorder="1" applyAlignment="1" applyProtection="1">
      <alignment horizontal="center" vertical="top"/>
      <protection/>
    </xf>
    <xf numFmtId="0" fontId="3" fillId="33" borderId="10" xfId="0" applyNumberFormat="1" applyFont="1" applyFill="1" applyBorder="1" applyAlignment="1" applyProtection="1">
      <alignment horizontal="center" vertical="top"/>
      <protection/>
    </xf>
    <xf numFmtId="0" fontId="3" fillId="33" borderId="11" xfId="0" applyNumberFormat="1" applyFont="1" applyFill="1" applyBorder="1" applyAlignment="1" applyProtection="1">
      <alignment horizontal="center" vertical="top"/>
      <protection/>
    </xf>
    <xf numFmtId="0" fontId="3" fillId="33" borderId="69" xfId="0" applyNumberFormat="1" applyFont="1" applyFill="1" applyBorder="1" applyAlignment="1" applyProtection="1">
      <alignment horizontal="left" vertical="center"/>
      <protection/>
    </xf>
    <xf numFmtId="0" fontId="3" fillId="33" borderId="74" xfId="0" applyNumberFormat="1" applyFont="1" applyFill="1" applyBorder="1" applyAlignment="1" applyProtection="1">
      <alignment horizontal="left" vertical="center"/>
      <protection/>
    </xf>
    <xf numFmtId="0" fontId="3" fillId="33" borderId="68" xfId="0" applyNumberFormat="1" applyFont="1" applyFill="1" applyBorder="1" applyAlignment="1" applyProtection="1">
      <alignment horizontal="left" vertical="center"/>
      <protection/>
    </xf>
    <xf numFmtId="0" fontId="3" fillId="33" borderId="12" xfId="0" applyNumberFormat="1" applyFont="1" applyFill="1" applyBorder="1" applyAlignment="1" applyProtection="1">
      <alignment horizontal="center"/>
      <protection/>
    </xf>
    <xf numFmtId="0" fontId="3" fillId="33" borderId="0" xfId="0" applyNumberFormat="1" applyFont="1" applyFill="1" applyBorder="1" applyAlignment="1" applyProtection="1">
      <alignment horizontal="center"/>
      <protection/>
    </xf>
    <xf numFmtId="0" fontId="7" fillId="33" borderId="50" xfId="0" applyNumberFormat="1" applyFont="1" applyFill="1" applyBorder="1" applyAlignment="1" applyProtection="1">
      <alignment horizontal="left" vertical="center"/>
      <protection/>
    </xf>
    <xf numFmtId="0" fontId="7" fillId="33" borderId="51" xfId="0" applyNumberFormat="1" applyFont="1" applyFill="1" applyBorder="1" applyAlignment="1" applyProtection="1">
      <alignment horizontal="left" vertical="center"/>
      <protection/>
    </xf>
    <xf numFmtId="0" fontId="7" fillId="33" borderId="52" xfId="0" applyNumberFormat="1" applyFont="1" applyFill="1" applyBorder="1" applyAlignment="1" applyProtection="1">
      <alignment horizontal="left" vertical="center"/>
      <protection/>
    </xf>
    <xf numFmtId="0" fontId="7" fillId="33" borderId="29" xfId="0" applyNumberFormat="1" applyFont="1" applyFill="1" applyBorder="1" applyAlignment="1" applyProtection="1">
      <alignment horizontal="left" vertical="center"/>
      <protection/>
    </xf>
    <xf numFmtId="0" fontId="7" fillId="33" borderId="17" xfId="0" applyNumberFormat="1" applyFont="1" applyFill="1" applyBorder="1" applyAlignment="1" applyProtection="1">
      <alignment horizontal="left" vertical="center"/>
      <protection/>
    </xf>
    <xf numFmtId="0" fontId="7" fillId="33" borderId="18" xfId="0" applyNumberFormat="1" applyFont="1" applyFill="1" applyBorder="1" applyAlignment="1" applyProtection="1">
      <alignment horizontal="left" vertical="center"/>
      <protection/>
    </xf>
    <xf numFmtId="0" fontId="3" fillId="35" borderId="75" xfId="0" applyNumberFormat="1" applyFont="1" applyFill="1" applyBorder="1" applyAlignment="1" applyProtection="1">
      <alignment horizontal="left" vertical="center"/>
      <protection locked="0"/>
    </xf>
    <xf numFmtId="0" fontId="3" fillId="33" borderId="76" xfId="0" applyNumberFormat="1" applyFont="1" applyFill="1" applyBorder="1" applyAlignment="1" applyProtection="1">
      <alignment horizontal="left"/>
      <protection/>
    </xf>
    <xf numFmtId="0" fontId="3" fillId="33" borderId="77" xfId="0" applyNumberFormat="1" applyFont="1" applyFill="1" applyBorder="1" applyAlignment="1" applyProtection="1">
      <alignment horizontal="left"/>
      <protection/>
    </xf>
    <xf numFmtId="4" fontId="3" fillId="33" borderId="62" xfId="0" applyNumberFormat="1" applyFont="1" applyFill="1" applyBorder="1" applyAlignment="1" applyProtection="1">
      <alignment horizontal="center" vertical="center"/>
      <protection/>
    </xf>
    <xf numFmtId="4" fontId="3" fillId="33" borderId="37" xfId="0" applyNumberFormat="1" applyFont="1" applyFill="1" applyBorder="1" applyAlignment="1" applyProtection="1">
      <alignment horizontal="center" vertical="center"/>
      <protection/>
    </xf>
    <xf numFmtId="4" fontId="3" fillId="33" borderId="63" xfId="0" applyNumberFormat="1" applyFont="1" applyFill="1" applyBorder="1" applyAlignment="1" applyProtection="1">
      <alignment horizontal="center" vertical="center"/>
      <protection/>
    </xf>
    <xf numFmtId="0" fontId="7" fillId="33" borderId="16" xfId="0" applyNumberFormat="1" applyFont="1" applyFill="1" applyBorder="1" applyAlignment="1" applyProtection="1">
      <alignment horizontal="center" vertical="center"/>
      <protection/>
    </xf>
    <xf numFmtId="0" fontId="7" fillId="33" borderId="10" xfId="0" applyNumberFormat="1" applyFont="1" applyFill="1" applyBorder="1" applyAlignment="1" applyProtection="1">
      <alignment horizontal="center" vertical="center"/>
      <protection/>
    </xf>
    <xf numFmtId="0" fontId="7" fillId="33" borderId="11" xfId="0" applyNumberFormat="1" applyFont="1" applyFill="1" applyBorder="1" applyAlignment="1" applyProtection="1">
      <alignment horizontal="center" vertical="center"/>
      <protection/>
    </xf>
    <xf numFmtId="0" fontId="3" fillId="0" borderId="78" xfId="0" applyNumberFormat="1" applyFont="1" applyFill="1" applyBorder="1" applyAlignment="1" applyProtection="1">
      <alignment horizontal="left" vertical="center"/>
      <protection locked="0"/>
    </xf>
    <xf numFmtId="0" fontId="3" fillId="0" borderId="75" xfId="0" applyNumberFormat="1" applyFont="1" applyFill="1" applyBorder="1" applyAlignment="1" applyProtection="1">
      <alignment horizontal="left" vertical="center"/>
      <protection locked="0"/>
    </xf>
    <xf numFmtId="0" fontId="3" fillId="33" borderId="16" xfId="0" applyNumberFormat="1" applyFont="1" applyFill="1" applyBorder="1" applyAlignment="1" applyProtection="1">
      <alignment horizontal="left" vertical="center"/>
      <protection/>
    </xf>
    <xf numFmtId="0" fontId="3" fillId="33" borderId="11" xfId="0" applyNumberFormat="1" applyFont="1" applyFill="1" applyBorder="1" applyAlignment="1" applyProtection="1">
      <alignment horizontal="left" vertical="center"/>
      <protection/>
    </xf>
    <xf numFmtId="0" fontId="6" fillId="33" borderId="32" xfId="0" applyNumberFormat="1" applyFont="1" applyFill="1" applyBorder="1" applyAlignment="1" applyProtection="1">
      <alignment horizontal="center" vertical="top"/>
      <protection/>
    </xf>
    <xf numFmtId="0" fontId="6" fillId="33" borderId="15" xfId="0" applyNumberFormat="1" applyFont="1" applyFill="1" applyBorder="1" applyAlignment="1" applyProtection="1">
      <alignment horizontal="center" vertical="top"/>
      <protection/>
    </xf>
    <xf numFmtId="0" fontId="3" fillId="33" borderId="16" xfId="0" applyNumberFormat="1" applyFont="1" applyFill="1" applyBorder="1" applyAlignment="1" applyProtection="1">
      <alignment vertical="center" wrapText="1"/>
      <protection/>
    </xf>
    <xf numFmtId="0" fontId="0" fillId="0" borderId="11" xfId="0" applyBorder="1" applyAlignment="1">
      <alignment vertical="center"/>
    </xf>
    <xf numFmtId="0" fontId="3" fillId="33" borderId="16" xfId="0" applyNumberFormat="1" applyFont="1" applyFill="1" applyBorder="1" applyAlignment="1" applyProtection="1">
      <alignment horizontal="left" vertical="center"/>
      <protection/>
    </xf>
    <xf numFmtId="0" fontId="3" fillId="33" borderId="11" xfId="0" applyNumberFormat="1" applyFont="1" applyFill="1" applyBorder="1" applyAlignment="1" applyProtection="1">
      <alignment horizontal="left" vertical="center"/>
      <protection/>
    </xf>
    <xf numFmtId="49" fontId="3" fillId="0" borderId="29" xfId="0" applyNumberFormat="1" applyFont="1" applyFill="1" applyBorder="1" applyAlignment="1" applyProtection="1">
      <alignment horizontal="left" vertical="center"/>
      <protection locked="0"/>
    </xf>
    <xf numFmtId="49" fontId="3" fillId="0" borderId="17" xfId="0" applyNumberFormat="1" applyFont="1" applyFill="1" applyBorder="1" applyAlignment="1" applyProtection="1">
      <alignment horizontal="left" vertical="center"/>
      <protection locked="0"/>
    </xf>
    <xf numFmtId="0" fontId="3" fillId="0" borderId="21" xfId="0" applyNumberFormat="1" applyFont="1" applyFill="1" applyBorder="1" applyAlignment="1" applyProtection="1">
      <alignment horizontal="left" vertical="center"/>
      <protection locked="0"/>
    </xf>
    <xf numFmtId="0" fontId="3" fillId="0" borderId="11" xfId="0" applyNumberFormat="1" applyFont="1" applyFill="1" applyBorder="1" applyAlignment="1" applyProtection="1">
      <alignment horizontal="left" vertical="center"/>
      <protection locked="0"/>
    </xf>
    <xf numFmtId="0" fontId="3" fillId="33" borderId="29" xfId="0" applyNumberFormat="1" applyFont="1" applyFill="1" applyBorder="1" applyAlignment="1" applyProtection="1">
      <alignment horizontal="center" vertical="center"/>
      <protection/>
    </xf>
    <xf numFmtId="0" fontId="3" fillId="33" borderId="17" xfId="0" applyNumberFormat="1" applyFont="1" applyFill="1" applyBorder="1" applyAlignment="1" applyProtection="1">
      <alignment horizontal="center" vertical="center"/>
      <protection/>
    </xf>
    <xf numFmtId="0" fontId="3" fillId="33" borderId="18" xfId="0" applyNumberFormat="1" applyFont="1" applyFill="1" applyBorder="1" applyAlignment="1" applyProtection="1">
      <alignment horizontal="center" vertical="center"/>
      <protection/>
    </xf>
    <xf numFmtId="0" fontId="3" fillId="33" borderId="12" xfId="0" applyNumberFormat="1" applyFont="1" applyFill="1" applyBorder="1" applyAlignment="1" applyProtection="1">
      <alignment horizontal="center" vertical="center"/>
      <protection/>
    </xf>
    <xf numFmtId="0" fontId="3" fillId="33" borderId="0" xfId="0" applyNumberFormat="1" applyFont="1" applyFill="1" applyBorder="1" applyAlignment="1" applyProtection="1">
      <alignment horizontal="center" vertical="center"/>
      <protection/>
    </xf>
    <xf numFmtId="0" fontId="3" fillId="33" borderId="13" xfId="0" applyNumberFormat="1" applyFont="1" applyFill="1" applyBorder="1" applyAlignment="1" applyProtection="1">
      <alignment horizontal="center" vertical="center"/>
      <protection/>
    </xf>
    <xf numFmtId="49" fontId="7" fillId="33" borderId="12" xfId="0" applyNumberFormat="1" applyFont="1" applyFill="1" applyBorder="1" applyAlignment="1" applyProtection="1">
      <alignment horizontal="center" vertical="center"/>
      <protection/>
    </xf>
    <xf numFmtId="49" fontId="7" fillId="33" borderId="13" xfId="0" applyNumberFormat="1" applyFont="1" applyFill="1" applyBorder="1" applyAlignment="1" applyProtection="1">
      <alignment horizontal="center" vertical="center"/>
      <protection/>
    </xf>
    <xf numFmtId="49" fontId="7" fillId="33" borderId="14" xfId="0" applyNumberFormat="1" applyFont="1" applyFill="1" applyBorder="1" applyAlignment="1" applyProtection="1">
      <alignment horizontal="center" vertical="center"/>
      <protection/>
    </xf>
    <xf numFmtId="49" fontId="7" fillId="33" borderId="15" xfId="0" applyNumberFormat="1" applyFont="1" applyFill="1" applyBorder="1" applyAlignment="1" applyProtection="1">
      <alignment horizontal="center" vertical="center"/>
      <protection/>
    </xf>
    <xf numFmtId="0" fontId="7" fillId="33" borderId="14" xfId="0" applyNumberFormat="1" applyFont="1" applyFill="1" applyBorder="1" applyAlignment="1" applyProtection="1">
      <alignment horizontal="left" vertical="center"/>
      <protection/>
    </xf>
    <xf numFmtId="0" fontId="7" fillId="33" borderId="32" xfId="0" applyNumberFormat="1" applyFont="1" applyFill="1" applyBorder="1" applyAlignment="1" applyProtection="1">
      <alignment horizontal="left" vertical="center"/>
      <protection/>
    </xf>
    <xf numFmtId="0" fontId="7" fillId="33" borderId="15" xfId="0" applyNumberFormat="1" applyFont="1" applyFill="1" applyBorder="1" applyAlignment="1" applyProtection="1">
      <alignment horizontal="left" vertical="center"/>
      <protection/>
    </xf>
    <xf numFmtId="0" fontId="3" fillId="33" borderId="10" xfId="0" applyNumberFormat="1" applyFont="1" applyFill="1" applyBorder="1" applyAlignment="1" applyProtection="1">
      <alignment horizontal="left" vertical="center"/>
      <protection/>
    </xf>
    <xf numFmtId="0" fontId="3" fillId="33" borderId="16" xfId="0" applyNumberFormat="1" applyFont="1" applyFill="1" applyBorder="1" applyAlignment="1" applyProtection="1">
      <alignment horizontal="center" vertical="center"/>
      <protection/>
    </xf>
    <xf numFmtId="0" fontId="3" fillId="33" borderId="10" xfId="0" applyNumberFormat="1" applyFont="1" applyFill="1" applyBorder="1" applyAlignment="1" applyProtection="1">
      <alignment horizontal="center" vertical="center"/>
      <protection/>
    </xf>
    <xf numFmtId="0" fontId="3" fillId="33" borderId="11" xfId="0" applyNumberFormat="1" applyFont="1" applyFill="1" applyBorder="1" applyAlignment="1" applyProtection="1">
      <alignment horizontal="center" vertical="center"/>
      <protection/>
    </xf>
    <xf numFmtId="0" fontId="3" fillId="33" borderId="12" xfId="0" applyNumberFormat="1" applyFont="1" applyFill="1" applyBorder="1" applyAlignment="1" applyProtection="1">
      <alignment horizontal="left" wrapText="1"/>
      <protection/>
    </xf>
    <xf numFmtId="0" fontId="3" fillId="33" borderId="0" xfId="0" applyNumberFormat="1" applyFont="1" applyFill="1" applyBorder="1" applyAlignment="1" applyProtection="1">
      <alignment horizontal="left" wrapText="1"/>
      <protection/>
    </xf>
    <xf numFmtId="0" fontId="3" fillId="33" borderId="58" xfId="0" applyNumberFormat="1" applyFont="1" applyFill="1" applyBorder="1" applyAlignment="1" applyProtection="1">
      <alignment horizontal="left" wrapText="1"/>
      <protection/>
    </xf>
    <xf numFmtId="0" fontId="3" fillId="33" borderId="55" xfId="0" applyNumberFormat="1" applyFont="1" applyFill="1" applyBorder="1" applyAlignment="1" applyProtection="1">
      <alignment horizontal="left" wrapText="1"/>
      <protection/>
    </xf>
    <xf numFmtId="49" fontId="3" fillId="35" borderId="79" xfId="0" applyNumberFormat="1" applyFont="1" applyFill="1" applyBorder="1" applyAlignment="1" applyProtection="1">
      <alignment horizontal="left" vertical="center"/>
      <protection locked="0"/>
    </xf>
    <xf numFmtId="49" fontId="3" fillId="35" borderId="80" xfId="0" applyNumberFormat="1" applyFont="1" applyFill="1" applyBorder="1" applyAlignment="1" applyProtection="1">
      <alignment horizontal="left" vertical="center"/>
      <protection locked="0"/>
    </xf>
    <xf numFmtId="0" fontId="3" fillId="0" borderId="16" xfId="0" applyNumberFormat="1" applyFont="1" applyFill="1" applyBorder="1" applyAlignment="1" applyProtection="1">
      <alignment horizontal="left" vertical="center"/>
      <protection locked="0"/>
    </xf>
    <xf numFmtId="0" fontId="3" fillId="0" borderId="10" xfId="0" applyNumberFormat="1" applyFont="1" applyFill="1" applyBorder="1" applyAlignment="1" applyProtection="1">
      <alignment horizontal="left" vertical="center"/>
      <protection locked="0"/>
    </xf>
    <xf numFmtId="0" fontId="3" fillId="33" borderId="14" xfId="0" applyNumberFormat="1" applyFont="1" applyFill="1" applyBorder="1" applyAlignment="1" applyProtection="1">
      <alignment horizontal="center" vertical="center"/>
      <protection/>
    </xf>
    <xf numFmtId="0" fontId="3" fillId="0" borderId="29" xfId="0" applyNumberFormat="1" applyFont="1" applyFill="1" applyBorder="1" applyAlignment="1" applyProtection="1">
      <alignment horizontal="left" vertical="center"/>
      <protection locked="0"/>
    </xf>
    <xf numFmtId="0" fontId="3" fillId="0" borderId="17" xfId="0" applyNumberFormat="1" applyFont="1" applyFill="1" applyBorder="1" applyAlignment="1" applyProtection="1">
      <alignment horizontal="left" vertical="center"/>
      <protection locked="0"/>
    </xf>
    <xf numFmtId="0" fontId="17" fillId="0" borderId="17" xfId="0" applyFont="1" applyFill="1" applyBorder="1" applyAlignment="1" applyProtection="1">
      <alignment horizontal="left" vertical="center"/>
      <protection locked="0"/>
    </xf>
    <xf numFmtId="0" fontId="17" fillId="0" borderId="18" xfId="0" applyFont="1" applyFill="1" applyBorder="1" applyAlignment="1" applyProtection="1">
      <alignment horizontal="left" vertical="center"/>
      <protection locked="0"/>
    </xf>
    <xf numFmtId="0" fontId="7" fillId="33" borderId="81" xfId="0" applyNumberFormat="1" applyFont="1" applyFill="1" applyBorder="1" applyAlignment="1" applyProtection="1">
      <alignment horizontal="left" vertical="center"/>
      <protection/>
    </xf>
    <xf numFmtId="0" fontId="7" fillId="0" borderId="50" xfId="0" applyNumberFormat="1" applyFont="1" applyFill="1" applyBorder="1" applyAlignment="1" applyProtection="1">
      <alignment horizontal="left" vertical="center"/>
      <protection locked="0"/>
    </xf>
    <xf numFmtId="0" fontId="7" fillId="0" borderId="52" xfId="0" applyNumberFormat="1" applyFont="1" applyFill="1" applyBorder="1" applyAlignment="1" applyProtection="1">
      <alignment horizontal="left" vertical="center"/>
      <protection locked="0"/>
    </xf>
    <xf numFmtId="0" fontId="3" fillId="33" borderId="76" xfId="0" applyNumberFormat="1" applyFont="1" applyFill="1" applyBorder="1" applyAlignment="1" applyProtection="1">
      <alignment horizontal="center" vertical="center" wrapText="1"/>
      <protection/>
    </xf>
    <xf numFmtId="0" fontId="3" fillId="33" borderId="65" xfId="0" applyNumberFormat="1" applyFont="1" applyFill="1" applyBorder="1" applyAlignment="1" applyProtection="1">
      <alignment horizontal="center" vertical="center" wrapText="1"/>
      <protection/>
    </xf>
    <xf numFmtId="0" fontId="3" fillId="33" borderId="58" xfId="0" applyNumberFormat="1" applyFont="1" applyFill="1" applyBorder="1" applyAlignment="1" applyProtection="1">
      <alignment horizontal="center" vertical="center" wrapText="1"/>
      <protection/>
    </xf>
    <xf numFmtId="0" fontId="3" fillId="33" borderId="49" xfId="0" applyNumberFormat="1" applyFont="1" applyFill="1" applyBorder="1" applyAlignment="1" applyProtection="1">
      <alignment horizontal="center" vertical="center" wrapText="1"/>
      <protection/>
    </xf>
    <xf numFmtId="0" fontId="3" fillId="0" borderId="44" xfId="0" applyNumberFormat="1" applyFont="1" applyFill="1" applyBorder="1" applyAlignment="1" applyProtection="1">
      <alignment horizontal="left" vertical="center"/>
      <protection locked="0"/>
    </xf>
    <xf numFmtId="0" fontId="7" fillId="33" borderId="32" xfId="0" applyNumberFormat="1" applyFont="1" applyFill="1" applyBorder="1" applyAlignment="1" applyProtection="1">
      <alignment horizontal="center" vertical="center"/>
      <protection/>
    </xf>
    <xf numFmtId="0" fontId="7" fillId="33" borderId="81" xfId="0" applyNumberFormat="1" applyFont="1" applyFill="1" applyBorder="1" applyAlignment="1" applyProtection="1">
      <alignment horizontal="center" vertical="center"/>
      <protection/>
    </xf>
    <xf numFmtId="0" fontId="5" fillId="33" borderId="29" xfId="0" applyNumberFormat="1" applyFont="1" applyFill="1" applyBorder="1" applyAlignment="1" applyProtection="1">
      <alignment horizontal="center" vertical="center"/>
      <protection/>
    </xf>
    <xf numFmtId="0" fontId="5" fillId="33" borderId="17" xfId="0" applyNumberFormat="1" applyFont="1" applyFill="1" applyBorder="1" applyAlignment="1" applyProtection="1">
      <alignment horizontal="center" vertical="center"/>
      <protection/>
    </xf>
    <xf numFmtId="0" fontId="5" fillId="33" borderId="18" xfId="0" applyNumberFormat="1" applyFont="1" applyFill="1" applyBorder="1" applyAlignment="1" applyProtection="1">
      <alignment horizontal="center" vertical="center"/>
      <protection/>
    </xf>
    <xf numFmtId="0" fontId="3" fillId="33" borderId="12" xfId="0" applyNumberFormat="1" applyFont="1" applyFill="1" applyBorder="1" applyAlignment="1" applyProtection="1">
      <alignment horizontal="left" vertical="center"/>
      <protection/>
    </xf>
    <xf numFmtId="0" fontId="3" fillId="33" borderId="0" xfId="0" applyNumberFormat="1" applyFont="1" applyFill="1" applyBorder="1" applyAlignment="1" applyProtection="1">
      <alignment horizontal="left" vertical="center"/>
      <protection/>
    </xf>
    <xf numFmtId="0" fontId="3" fillId="33" borderId="13" xfId="0" applyNumberFormat="1" applyFont="1" applyFill="1" applyBorder="1" applyAlignment="1" applyProtection="1">
      <alignment horizontal="left" vertical="center"/>
      <protection/>
    </xf>
    <xf numFmtId="0" fontId="3" fillId="33" borderId="76" xfId="0" applyNumberFormat="1" applyFont="1" applyFill="1" applyBorder="1" applyAlignment="1" applyProtection="1">
      <alignment horizontal="left" vertical="center" wrapText="1"/>
      <protection/>
    </xf>
    <xf numFmtId="0" fontId="3" fillId="33" borderId="77" xfId="0" applyNumberFormat="1" applyFont="1" applyFill="1" applyBorder="1" applyAlignment="1" applyProtection="1">
      <alignment horizontal="left" vertical="center" wrapText="1"/>
      <protection/>
    </xf>
    <xf numFmtId="0" fontId="3" fillId="33" borderId="50" xfId="0" applyNumberFormat="1" applyFont="1" applyFill="1" applyBorder="1" applyAlignment="1" applyProtection="1">
      <alignment horizontal="left" vertical="center"/>
      <protection/>
    </xf>
    <xf numFmtId="0" fontId="3" fillId="33" borderId="51" xfId="0" applyNumberFormat="1" applyFont="1" applyFill="1" applyBorder="1" applyAlignment="1" applyProtection="1">
      <alignment horizontal="left" vertical="center"/>
      <protection/>
    </xf>
    <xf numFmtId="0" fontId="3" fillId="33" borderId="52" xfId="0" applyNumberFormat="1" applyFont="1" applyFill="1" applyBorder="1" applyAlignment="1" applyProtection="1">
      <alignment horizontal="left" vertical="center"/>
      <protection/>
    </xf>
    <xf numFmtId="0" fontId="3" fillId="33" borderId="10" xfId="0" applyNumberFormat="1" applyFont="1" applyFill="1" applyBorder="1" applyAlignment="1" applyProtection="1">
      <alignment horizontal="left" vertical="center"/>
      <protection/>
    </xf>
    <xf numFmtId="0" fontId="3" fillId="35" borderId="14" xfId="0" applyNumberFormat="1" applyFont="1" applyFill="1" applyBorder="1" applyAlignment="1" applyProtection="1">
      <alignment horizontal="center" vertical="center"/>
      <protection locked="0"/>
    </xf>
    <xf numFmtId="0" fontId="3" fillId="35" borderId="32" xfId="0" applyNumberFormat="1" applyFont="1" applyFill="1" applyBorder="1" applyAlignment="1" applyProtection="1">
      <alignment horizontal="center" vertical="center"/>
      <protection locked="0"/>
    </xf>
    <xf numFmtId="0" fontId="3" fillId="35" borderId="15" xfId="0" applyNumberFormat="1" applyFont="1" applyFill="1" applyBorder="1" applyAlignment="1" applyProtection="1">
      <alignment horizontal="center" vertical="center"/>
      <protection locked="0"/>
    </xf>
    <xf numFmtId="0" fontId="7" fillId="35" borderId="50" xfId="0" applyNumberFormat="1" applyFont="1" applyFill="1" applyBorder="1" applyAlignment="1" applyProtection="1">
      <alignment horizontal="left" vertical="center"/>
      <protection locked="0"/>
    </xf>
    <xf numFmtId="0" fontId="7" fillId="35" borderId="52" xfId="0" applyNumberFormat="1" applyFont="1" applyFill="1" applyBorder="1" applyAlignment="1" applyProtection="1">
      <alignment horizontal="left" vertical="center"/>
      <protection locked="0"/>
    </xf>
    <xf numFmtId="0" fontId="4" fillId="35" borderId="45" xfId="0" applyNumberFormat="1" applyFont="1" applyFill="1" applyBorder="1" applyAlignment="1" applyProtection="1">
      <alignment horizontal="center" vertical="center"/>
      <protection locked="0"/>
    </xf>
    <xf numFmtId="0" fontId="4" fillId="35" borderId="44" xfId="0" applyNumberFormat="1" applyFont="1" applyFill="1" applyBorder="1" applyAlignment="1" applyProtection="1">
      <alignment horizontal="center" vertical="center"/>
      <protection locked="0"/>
    </xf>
    <xf numFmtId="0" fontId="4" fillId="35" borderId="46" xfId="0" applyNumberFormat="1" applyFont="1" applyFill="1" applyBorder="1" applyAlignment="1" applyProtection="1">
      <alignment horizontal="center" vertical="center"/>
      <protection locked="0"/>
    </xf>
    <xf numFmtId="0" fontId="3" fillId="35" borderId="16" xfId="0" applyNumberFormat="1" applyFont="1" applyFill="1" applyBorder="1" applyAlignment="1" applyProtection="1">
      <alignment horizontal="left" vertical="center"/>
      <protection locked="0"/>
    </xf>
    <xf numFmtId="0" fontId="3" fillId="35" borderId="10" xfId="0" applyNumberFormat="1" applyFont="1" applyFill="1" applyBorder="1" applyAlignment="1" applyProtection="1">
      <alignment horizontal="left" vertical="center"/>
      <protection locked="0"/>
    </xf>
    <xf numFmtId="0" fontId="3" fillId="35" borderId="11" xfId="0" applyNumberFormat="1" applyFont="1" applyFill="1" applyBorder="1" applyAlignment="1" applyProtection="1">
      <alignment horizontal="left" vertical="center"/>
      <protection locked="0"/>
    </xf>
    <xf numFmtId="0" fontId="3" fillId="35" borderId="16" xfId="0" applyNumberFormat="1" applyFont="1" applyFill="1" applyBorder="1" applyAlignment="1" applyProtection="1">
      <alignment horizontal="left" vertical="center"/>
      <protection locked="0"/>
    </xf>
    <xf numFmtId="0" fontId="3" fillId="35" borderId="11" xfId="0" applyNumberFormat="1" applyFont="1" applyFill="1" applyBorder="1" applyAlignment="1" applyProtection="1">
      <alignment horizontal="left" vertical="center"/>
      <protection locked="0"/>
    </xf>
    <xf numFmtId="0" fontId="3" fillId="35" borderId="82" xfId="0" applyNumberFormat="1" applyFont="1" applyFill="1" applyBorder="1" applyAlignment="1" applyProtection="1">
      <alignment horizontal="left" vertical="center"/>
      <protection locked="0"/>
    </xf>
    <xf numFmtId="0" fontId="3" fillId="35" borderId="83" xfId="0" applyNumberFormat="1" applyFont="1" applyFill="1" applyBorder="1" applyAlignment="1" applyProtection="1">
      <alignment horizontal="left" vertical="center"/>
      <protection locked="0"/>
    </xf>
    <xf numFmtId="0" fontId="9" fillId="34" borderId="45" xfId="0" applyNumberFormat="1" applyFont="1" applyFill="1" applyBorder="1" applyAlignment="1">
      <alignment horizontal="center"/>
    </xf>
    <xf numFmtId="0" fontId="9" fillId="34" borderId="44" xfId="0" applyNumberFormat="1" applyFont="1" applyFill="1" applyBorder="1" applyAlignment="1">
      <alignment horizontal="center"/>
    </xf>
    <xf numFmtId="0" fontId="9" fillId="34" borderId="84" xfId="0" applyNumberFormat="1" applyFont="1" applyFill="1" applyBorder="1" applyAlignment="1">
      <alignment horizontal="center"/>
    </xf>
    <xf numFmtId="0" fontId="3" fillId="35" borderId="85" xfId="0" applyNumberFormat="1" applyFont="1" applyFill="1" applyBorder="1" applyAlignment="1" applyProtection="1">
      <alignment horizontal="left" vertical="top" wrapText="1"/>
      <protection locked="0"/>
    </xf>
    <xf numFmtId="0" fontId="3" fillId="35" borderId="86" xfId="0" applyNumberFormat="1" applyFont="1" applyFill="1" applyBorder="1" applyAlignment="1" applyProtection="1">
      <alignment horizontal="left" vertical="top" wrapText="1"/>
      <protection locked="0"/>
    </xf>
    <xf numFmtId="0" fontId="3" fillId="35" borderId="87" xfId="0" applyNumberFormat="1" applyFont="1" applyFill="1" applyBorder="1" applyAlignment="1" applyProtection="1">
      <alignment horizontal="left" vertical="top" wrapText="1"/>
      <protection locked="0"/>
    </xf>
    <xf numFmtId="0" fontId="3" fillId="33" borderId="88" xfId="0" applyNumberFormat="1" applyFont="1" applyFill="1" applyBorder="1" applyAlignment="1">
      <alignment horizontal="center" vertical="center"/>
    </xf>
    <xf numFmtId="0" fontId="0" fillId="0" borderId="88" xfId="0" applyBorder="1" applyAlignment="1">
      <alignment vertical="center"/>
    </xf>
    <xf numFmtId="0" fontId="0" fillId="0" borderId="41" xfId="0" applyBorder="1" applyAlignment="1">
      <alignment/>
    </xf>
    <xf numFmtId="0" fontId="3" fillId="35" borderId="45" xfId="0" applyNumberFormat="1" applyFont="1" applyFill="1" applyBorder="1" applyAlignment="1" applyProtection="1">
      <alignment horizontal="left" vertical="center"/>
      <protection locked="0"/>
    </xf>
    <xf numFmtId="0" fontId="3" fillId="35" borderId="84" xfId="0" applyNumberFormat="1" applyFont="1" applyFill="1" applyBorder="1" applyAlignment="1" applyProtection="1">
      <alignment horizontal="left" vertical="center"/>
      <protection locked="0"/>
    </xf>
    <xf numFmtId="0" fontId="3" fillId="33" borderId="16" xfId="0" applyNumberFormat="1" applyFont="1" applyFill="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xf>
    <xf numFmtId="49" fontId="3" fillId="35" borderId="45" xfId="0" applyNumberFormat="1" applyFont="1" applyFill="1" applyBorder="1" applyAlignment="1" applyProtection="1">
      <alignment horizontal="left" vertical="center"/>
      <protection locked="0"/>
    </xf>
    <xf numFmtId="49" fontId="3" fillId="35" borderId="84" xfId="0" applyNumberFormat="1" applyFont="1" applyFill="1" applyBorder="1" applyAlignment="1" applyProtection="1">
      <alignment horizontal="left" vertical="center"/>
      <protection locked="0"/>
    </xf>
    <xf numFmtId="0" fontId="3" fillId="34" borderId="89" xfId="0" applyNumberFormat="1" applyFont="1" applyFill="1" applyBorder="1" applyAlignment="1" applyProtection="1">
      <alignment horizontal="center" vertical="center"/>
      <protection/>
    </xf>
    <xf numFmtId="0" fontId="0" fillId="0" borderId="44" xfId="0" applyFill="1" applyBorder="1" applyAlignment="1">
      <alignment horizontal="center" vertical="center"/>
    </xf>
    <xf numFmtId="0" fontId="7" fillId="33" borderId="90" xfId="0" applyNumberFormat="1" applyFont="1" applyFill="1" applyBorder="1" applyAlignment="1" applyProtection="1">
      <alignment vertical="center"/>
      <protection/>
    </xf>
    <xf numFmtId="0" fontId="11" fillId="0" borderId="88" xfId="0" applyFont="1" applyFill="1" applyBorder="1" applyAlignment="1">
      <alignment vertical="center"/>
    </xf>
    <xf numFmtId="0" fontId="11" fillId="0" borderId="41" xfId="0" applyFont="1" applyFill="1" applyBorder="1" applyAlignment="1">
      <alignment vertical="center"/>
    </xf>
    <xf numFmtId="0" fontId="7" fillId="33" borderId="91" xfId="0" applyNumberFormat="1" applyFont="1" applyFill="1" applyBorder="1" applyAlignment="1" applyProtection="1">
      <alignment vertical="center"/>
      <protection/>
    </xf>
    <xf numFmtId="0" fontId="11" fillId="0" borderId="92" xfId="0" applyFont="1" applyFill="1" applyBorder="1" applyAlignment="1">
      <alignment vertical="center"/>
    </xf>
    <xf numFmtId="0" fontId="7" fillId="33" borderId="0" xfId="0" applyNumberFormat="1" applyFont="1" applyFill="1" applyAlignment="1" applyProtection="1">
      <alignment vertical="center"/>
      <protection/>
    </xf>
    <xf numFmtId="0" fontId="7" fillId="33" borderId="73" xfId="0" applyNumberFormat="1" applyFont="1" applyFill="1" applyBorder="1" applyAlignment="1" applyProtection="1">
      <alignment vertical="center"/>
      <protection/>
    </xf>
    <xf numFmtId="0" fontId="11" fillId="0" borderId="32" xfId="0" applyFont="1" applyFill="1" applyBorder="1" applyAlignment="1">
      <alignment vertical="center"/>
    </xf>
    <xf numFmtId="0" fontId="11" fillId="0" borderId="81" xfId="0" applyFont="1" applyFill="1" applyBorder="1" applyAlignment="1">
      <alignment vertical="center"/>
    </xf>
    <xf numFmtId="0" fontId="7" fillId="33" borderId="12" xfId="0" applyNumberFormat="1" applyFont="1" applyFill="1" applyBorder="1" applyAlignment="1" applyProtection="1">
      <alignment vertical="center" wrapText="1"/>
      <protection/>
    </xf>
    <xf numFmtId="0" fontId="0" fillId="0" borderId="0" xfId="0" applyBorder="1" applyAlignment="1">
      <alignment/>
    </xf>
    <xf numFmtId="0" fontId="0" fillId="0" borderId="13" xfId="0" applyBorder="1" applyAlignment="1">
      <alignment/>
    </xf>
  </cellXfs>
  <cellStyles count="49">
    <cellStyle name="Normal" xfId="0"/>
    <cellStyle name="20 % – uthevingsfarge 1" xfId="15"/>
    <cellStyle name="20 % – uthevingsfarge 2" xfId="16"/>
    <cellStyle name="20 % – uthevingsfarge 3" xfId="17"/>
    <cellStyle name="20 % – uthevingsfarge 4" xfId="18"/>
    <cellStyle name="20 % – uthevingsfarge 5" xfId="19"/>
    <cellStyle name="20 % – uthevingsfarge 6" xfId="20"/>
    <cellStyle name="40 % – uthevingsfarge 1" xfId="21"/>
    <cellStyle name="40 % – uthevingsfarge 2" xfId="22"/>
    <cellStyle name="40 % – uthevingsfarge 3" xfId="23"/>
    <cellStyle name="40 % – uthevingsfarge 4" xfId="24"/>
    <cellStyle name="40 % – uthevingsfarge 5" xfId="25"/>
    <cellStyle name="40 % – uthevingsfarge 6" xfId="26"/>
    <cellStyle name="60 % – uthevingsfarge 1" xfId="27"/>
    <cellStyle name="60 % – uthevingsfarge 2" xfId="28"/>
    <cellStyle name="60 % – uthevingsfarge 3" xfId="29"/>
    <cellStyle name="60 % – uthevingsfarge 4" xfId="30"/>
    <cellStyle name="60 % – uthevingsfarge 5" xfId="31"/>
    <cellStyle name="60 % – uthevingsfarge 6" xfId="32"/>
    <cellStyle name="Followed Hyperlink" xfId="33"/>
    <cellStyle name="Beregning" xfId="34"/>
    <cellStyle name="Dårlig" xfId="35"/>
    <cellStyle name="Forklarende tekst" xfId="36"/>
    <cellStyle name="God" xfId="37"/>
    <cellStyle name="Hyperlink" xfId="38"/>
    <cellStyle name="Inndata" xfId="39"/>
    <cellStyle name="Koblet celle" xfId="40"/>
    <cellStyle name="Comma" xfId="41"/>
    <cellStyle name="Kontrollcelle" xfId="42"/>
    <cellStyle name="Merknad" xfId="43"/>
    <cellStyle name="Nøytral" xfId="44"/>
    <cellStyle name="Overskrift 1" xfId="45"/>
    <cellStyle name="Overskrift 2" xfId="46"/>
    <cellStyle name="Overskrift 3" xfId="47"/>
    <cellStyle name="Overskrift 4" xfId="48"/>
    <cellStyle name="Percent" xfId="49"/>
    <cellStyle name="Tittel" xfId="50"/>
    <cellStyle name="Totalt" xfId="51"/>
    <cellStyle name="Comma [0]" xfId="52"/>
    <cellStyle name="Utdata" xfId="53"/>
    <cellStyle name="Uthevingsfarge1" xfId="54"/>
    <cellStyle name="Uthevingsfarge2" xfId="55"/>
    <cellStyle name="Uthevingsfarge3" xfId="56"/>
    <cellStyle name="Uthevingsfarge4" xfId="57"/>
    <cellStyle name="Uthevingsfarge5" xfId="58"/>
    <cellStyle name="Uthevingsfarge6" xfId="59"/>
    <cellStyle name="Currency" xfId="60"/>
    <cellStyle name="Currency [0]" xfId="61"/>
    <cellStyle name="Varseltekst" xfId="62"/>
  </cellStyles>
  <dxfs count="3">
    <dxf>
      <fill>
        <patternFill>
          <bgColor indexed="51"/>
        </patternFill>
      </fill>
    </dxf>
    <dxf>
      <fill>
        <patternFill>
          <bgColor indexed="51"/>
        </patternFill>
      </fill>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12</xdr:row>
      <xdr:rowOff>114300</xdr:rowOff>
    </xdr:from>
    <xdr:to>
      <xdr:col>10</xdr:col>
      <xdr:colOff>561975</xdr:colOff>
      <xdr:row>12</xdr:row>
      <xdr:rowOff>114300</xdr:rowOff>
    </xdr:to>
    <xdr:sp>
      <xdr:nvSpPr>
        <xdr:cNvPr id="1" name="Line 1"/>
        <xdr:cNvSpPr>
          <a:spLocks/>
        </xdr:cNvSpPr>
      </xdr:nvSpPr>
      <xdr:spPr>
        <a:xfrm flipH="1">
          <a:off x="6143625" y="4143375"/>
          <a:ext cx="476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95250</xdr:colOff>
      <xdr:row>48</xdr:row>
      <xdr:rowOff>0</xdr:rowOff>
    </xdr:from>
    <xdr:to>
      <xdr:col>10</xdr:col>
      <xdr:colOff>590550</xdr:colOff>
      <xdr:row>48</xdr:row>
      <xdr:rowOff>0</xdr:rowOff>
    </xdr:to>
    <xdr:sp>
      <xdr:nvSpPr>
        <xdr:cNvPr id="2" name="Line 2"/>
        <xdr:cNvSpPr>
          <a:spLocks/>
        </xdr:cNvSpPr>
      </xdr:nvSpPr>
      <xdr:spPr>
        <a:xfrm flipH="1">
          <a:off x="6153150" y="14316075"/>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123825</xdr:colOff>
      <xdr:row>50</xdr:row>
      <xdr:rowOff>228600</xdr:rowOff>
    </xdr:from>
    <xdr:to>
      <xdr:col>10</xdr:col>
      <xdr:colOff>590550</xdr:colOff>
      <xdr:row>50</xdr:row>
      <xdr:rowOff>228600</xdr:rowOff>
    </xdr:to>
    <xdr:sp>
      <xdr:nvSpPr>
        <xdr:cNvPr id="3" name="Line 3"/>
        <xdr:cNvSpPr>
          <a:spLocks/>
        </xdr:cNvSpPr>
      </xdr:nvSpPr>
      <xdr:spPr>
        <a:xfrm flipH="1">
          <a:off x="6181725" y="15230475"/>
          <a:ext cx="476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266700</xdr:colOff>
      <xdr:row>0</xdr:row>
      <xdr:rowOff>161925</xdr:rowOff>
    </xdr:from>
    <xdr:to>
      <xdr:col>3</xdr:col>
      <xdr:colOff>733425</xdr:colOff>
      <xdr:row>2</xdr:row>
      <xdr:rowOff>257175</xdr:rowOff>
    </xdr:to>
    <xdr:pic>
      <xdr:nvPicPr>
        <xdr:cNvPr id="4" name="Bilde 6"/>
        <xdr:cNvPicPr preferRelativeResize="1">
          <a:picLocks noChangeAspect="1"/>
        </xdr:cNvPicPr>
      </xdr:nvPicPr>
      <xdr:blipFill>
        <a:blip r:embed="rId1"/>
        <a:stretch>
          <a:fillRect/>
        </a:stretch>
      </xdr:blipFill>
      <xdr:spPr>
        <a:xfrm>
          <a:off x="552450" y="161925"/>
          <a:ext cx="733425"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161925</xdr:colOff>
      <xdr:row>1</xdr:row>
      <xdr:rowOff>76200</xdr:rowOff>
    </xdr:from>
    <xdr:to>
      <xdr:col>13</xdr:col>
      <xdr:colOff>66675</xdr:colOff>
      <xdr:row>15</xdr:row>
      <xdr:rowOff>0</xdr:rowOff>
    </xdr:to>
    <xdr:sp>
      <xdr:nvSpPr>
        <xdr:cNvPr id="1" name="Text Box 3"/>
        <xdr:cNvSpPr txBox="1">
          <a:spLocks noChangeArrowheads="1"/>
        </xdr:cNvSpPr>
      </xdr:nvSpPr>
      <xdr:spPr>
        <a:xfrm>
          <a:off x="12496800" y="0"/>
          <a:ext cx="2190750" cy="311467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Alle satser vedlikeholder i dette regnearket.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LTA-koder vedlikeholdes direkte i skjema.</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11</xdr:col>
      <xdr:colOff>542925</xdr:colOff>
      <xdr:row>37</xdr:row>
      <xdr:rowOff>133350</xdr:rowOff>
    </xdr:to>
    <xdr:sp macro="[0]!tilbake_til_baksiden">
      <xdr:nvSpPr>
        <xdr:cNvPr id="1" name="Text Box 1"/>
        <xdr:cNvSpPr txBox="1">
          <a:spLocks noChangeArrowheads="1"/>
        </xdr:cNvSpPr>
      </xdr:nvSpPr>
      <xdr:spPr>
        <a:xfrm>
          <a:off x="19050" y="0"/>
          <a:ext cx="8905875" cy="6124575"/>
        </a:xfrm>
        <a:prstGeom prst="rect">
          <a:avLst/>
        </a:prstGeom>
        <a:solidFill>
          <a:srgbClr val="DDDDDD"/>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                                                </a:t>
          </a:r>
          <a:r>
            <a:rPr lang="en-US" cap="none" sz="1200" b="1" i="0" u="none" baseline="0">
              <a:solidFill>
                <a:srgbClr val="FF0000"/>
              </a:solidFill>
              <a:latin typeface="Arial"/>
              <a:ea typeface="Arial"/>
              <a:cs typeface="Arial"/>
            </a:rPr>
            <a:t>(Pek hvor som helst for å gå tilbake til skjema)</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VANLIG KJØRING I TJENESTEN
</a:t>
          </a:r>
          <a:r>
            <a:rPr lang="en-US" cap="none" sz="1000" b="1" i="0" u="none" baseline="0">
              <a:solidFill>
                <a:srgbClr val="000000"/>
              </a:solidFill>
              <a:latin typeface="Arial"/>
              <a:ea typeface="Arial"/>
              <a:cs typeface="Arial"/>
            </a:rPr>
            <a:t>Kjøringen skal ikke merkes (blank).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VANLIG KJØRING I TJENESTEN I TROMSØ
</a:t>
          </a:r>
          <a:r>
            <a:rPr lang="en-US" cap="none" sz="1000" b="1" i="0" u="none" baseline="0">
              <a:solidFill>
                <a:srgbClr val="000000"/>
              </a:solidFill>
              <a:latin typeface="Arial"/>
              <a:ea typeface="Arial"/>
              <a:cs typeface="Arial"/>
            </a:rPr>
            <a:t>Kjøringen merkes med T (stor bokstav).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REISE HJEM ARBEID: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Godtgjørelsen er trekk- og avgiftspliktig og innberettes som lønn.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Kjøring mellom hjem og arbeid merkes med X (stor bokstav).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yrkesreise derimot, innberettes som en kjøregodtgjørelse og er innen takseringssatsene, både trekk- og avgiftsfrie.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Skattereglene og statens særavtale, definerer tjenestereise (yrkesreise) og arbeidsreise forskjellig.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 henhold til særavtalen, er man på tjenestereise når man reiser minst 15 km en vei fra reisens utgangspunkt. Utgangspunktet kan for eksempel være hjemmet eller det faste arbeidsstedet dersom reisen starter der.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Skattereglene tilsier at dersom reisen skal anses som yrkesreise, må nedenfornevnte kriterier oppfylles. Dersom reisen ikke er av en slik art, blir reisen mellom hjem og fast arbeidssted betraktet som er arbeidsreise og skal innberettes som lønn.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Nedenfor følger noen av kriteriene for at reisen skal anses som en yrkesreise: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Reise mellom bolig og fast arbeidssted før en yrkesreise hvor skattyter må bo utenfor hjemmet. Dette gjelder likevel ikke besøks reise til hjemmet. 
</a:t>
          </a:r>
          <a:r>
            <a:rPr lang="en-US" cap="none" sz="1000" b="0" i="0" u="none" baseline="0">
              <a:solidFill>
                <a:srgbClr val="000000"/>
              </a:solidFill>
              <a:latin typeface="Arial"/>
              <a:ea typeface="Arial"/>
              <a:cs typeface="Arial"/>
            </a:rPr>
            <a:t>2. Oppholder seg på arbeidsstedet i kort tid, og ikke utfører alminnelig arbeid under oppholdet. 
</a:t>
          </a:r>
          <a:r>
            <a:rPr lang="en-US" cap="none" sz="1000" b="0" i="0" u="none" baseline="0">
              <a:solidFill>
                <a:srgbClr val="000000"/>
              </a:solidFill>
              <a:latin typeface="Arial"/>
              <a:ea typeface="Arial"/>
              <a:cs typeface="Arial"/>
            </a:rPr>
            <a:t>3. Reise mellom bolig og fast arbeidssted når arbeidet regelmessig gjør det påkrevet å frakte arbedsutstyr med bil. 
</a:t>
          </a:r>
          <a:r>
            <a:rPr lang="en-US" cap="none" sz="1000" b="0" i="0" u="none" baseline="0">
              <a:solidFill>
                <a:srgbClr val="000000"/>
              </a:solidFill>
              <a:latin typeface="Arial"/>
              <a:ea typeface="Arial"/>
              <a:cs typeface="Arial"/>
            </a:rPr>
            <a:t>4. Reise fra det sted skatteyter oppholder seg til fast arbeidssted når reisen foretas på grunn av nødvendig tilkalling utenom ordinær arbeidstid. 
</a:t>
          </a:r>
          <a:r>
            <a:rPr lang="en-US" cap="none" sz="1000" b="0" i="0" u="none" baseline="0">
              <a:solidFill>
                <a:srgbClr val="000000"/>
              </a:solidFill>
              <a:latin typeface="Arial"/>
              <a:ea typeface="Arial"/>
              <a:cs typeface="Arial"/>
            </a:rPr>
            <a:t>    Det samme gjelder returreisen.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Alle punktene er hver for seg nok til at reise mellom bolig og fast arbeidssted anses som en yrkesreise.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KJØRING I UTLANDET
</a:t>
          </a:r>
          <a:r>
            <a:rPr lang="en-US" cap="none" sz="1000" b="0" i="0" u="none" baseline="0">
              <a:solidFill>
                <a:srgbClr val="000000"/>
              </a:solidFill>
              <a:latin typeface="Arial"/>
              <a:ea typeface="Arial"/>
              <a:cs typeface="Arial"/>
            </a:rPr>
            <a:t>Kjøring i utlandet godtgjøres med lavere satser og inngår heller ikke i akkumulert godtgjorte kilometer. Rapporteres på egne koder. 
</a:t>
          </a:r>
          <a:r>
            <a:rPr lang="en-US" cap="none" sz="1000" b="1" i="0" u="none" baseline="0">
              <a:solidFill>
                <a:srgbClr val="000000"/>
              </a:solidFill>
              <a:latin typeface="Arial"/>
              <a:ea typeface="Arial"/>
              <a:cs typeface="Arial"/>
            </a:rPr>
            <a:t>Kjøring i utlandet merkes med U (stor bokstav).</a:t>
          </a:r>
          <a:r>
            <a:rPr lang="en-US" cap="none" sz="1000" b="0" i="0" u="none" baseline="0">
              <a:solidFill>
                <a:srgbClr val="000000"/>
              </a:solidFill>
              <a:latin typeface="Arial"/>
              <a:ea typeface="Arial"/>
              <a:cs typeface="Aria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9525</xdr:rowOff>
    </xdr:from>
    <xdr:to>
      <xdr:col>12</xdr:col>
      <xdr:colOff>95250</xdr:colOff>
      <xdr:row>97</xdr:row>
      <xdr:rowOff>95250</xdr:rowOff>
    </xdr:to>
    <xdr:sp macro="[0]!cmdToFront">
      <xdr:nvSpPr>
        <xdr:cNvPr id="1" name="Text Box 1"/>
        <xdr:cNvSpPr txBox="1">
          <a:spLocks noChangeArrowheads="1"/>
        </xdr:cNvSpPr>
      </xdr:nvSpPr>
      <xdr:spPr>
        <a:xfrm>
          <a:off x="19050" y="9525"/>
          <a:ext cx="9220200" cy="15792450"/>
        </a:xfrm>
        <a:prstGeom prst="rect">
          <a:avLst/>
        </a:prstGeom>
        <a:solidFill>
          <a:srgbClr val="DDDDDD"/>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200" b="1" i="0" u="none" baseline="0">
              <a:solidFill>
                <a:srgbClr val="FF0000"/>
              </a:solidFill>
              <a:latin typeface="Arial"/>
              <a:ea typeface="Arial"/>
              <a:cs typeface="Arial"/>
            </a:rPr>
            <a:t>(Klikk hvor som helst for å gå tilbake til skjema)</a:t>
          </a:r>
          <a:r>
            <a:rPr lang="en-US" cap="none" sz="1000" b="0" i="0" u="none" baseline="0">
              <a:solidFill>
                <a:srgbClr val="000000"/>
              </a:solidFill>
              <a:latin typeface="Arial"/>
              <a:ea typeface="Arial"/>
              <a:cs typeface="Arial"/>
            </a:rPr>
            <a:t>
</a:t>
          </a:r>
          <a:r>
            <a:rPr lang="en-US" cap="none" sz="1500" b="1" i="0" u="none" baseline="0">
              <a:solidFill>
                <a:srgbClr val="000000"/>
              </a:solidFill>
              <a:latin typeface="Arial"/>
              <a:ea typeface="Arial"/>
              <a:cs typeface="Arial"/>
            </a:rPr>
            <a:t>Bruksanvisning for elektronisk reiseregning i NAV</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NAV har laget en elektronisk reiseregning. Blanketten baserer seg på ny særavtale om reiser, gyldig fra 1.4.02, og inneholder mye støtte for korrekt utfylling. Særavtalen om reiser inneholder mange avvik fra de generelle reglene, og blanketten fanger ikke opp alle situasjoner. Blanketten er laget med  fellesblanketten som mal, da denne er godkjent og innarbeidet i forvaltningen. For å få korrekt beregning ved satsendring er det viktig at reiseregninger levers snarest etter at reisen er avsluttet.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Blanketten er utarbeidet for å lette arbeidet for den reisende. Det innebærer at bruk av blanketten ikke reduserer kravene til kontroll hos attestant, anviser eller den saksbehandler som registrerer opplysningene inn i HR (Agresso).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 Bruk av reiseregning
</a:t>
          </a:r>
          <a:r>
            <a:rPr lang="en-US" cap="none" sz="1000" b="0" i="0" u="none" baseline="0">
              <a:solidFill>
                <a:srgbClr val="000000"/>
              </a:solidFill>
              <a:latin typeface="Arial"/>
              <a:ea typeface="Arial"/>
              <a:cs typeface="Arial"/>
            </a:rPr>
            <a:t>- Når filen åpnes kommer denne beskjeden opp: 
</a:t>
          </a:r>
          <a:r>
            <a:rPr lang="en-US" cap="none" sz="1000" b="0" i="0" u="none" baseline="0">
              <a:solidFill>
                <a:srgbClr val="000000"/>
              </a:solidFill>
              <a:latin typeface="Arial"/>
              <a:ea typeface="Arial"/>
              <a:cs typeface="Arial"/>
            </a:rPr>
            <a:t>- Trykk på "Aktiver makroer". Dette må gjøres hver gang filen åpnes. 
</a:t>
          </a:r>
          <a:r>
            <a:rPr lang="en-US" cap="none" sz="1000" b="0" i="0" u="none" baseline="0">
              <a:solidFill>
                <a:srgbClr val="000000"/>
              </a:solidFill>
              <a:latin typeface="Arial"/>
              <a:ea typeface="Arial"/>
              <a:cs typeface="Arial"/>
            </a:rPr>
            <a:t>(Hvis du trykker på "Deaktiver makroer", vil ikke formlene/automatikken i regnearket fungere.)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Feltet "Spør alltid før åpning av arbeidsbøker med makroer" kan slås av. Da vil Excel alltid åpne arbeidsboken med aktive makroer.
</a:t>
          </a:r>
          <a:r>
            <a:rPr lang="en-US" cap="none" sz="1000" b="0" i="0" u="none" baseline="0">
              <a:solidFill>
                <a:srgbClr val="000000"/>
              </a:solidFill>
              <a:latin typeface="Arial"/>
              <a:ea typeface="Arial"/>
              <a:cs typeface="Arial"/>
            </a:rPr>
            <a:t>- Fyll informasjonen om reisen i de hvite feltene i reiseregningen. 
</a:t>
          </a:r>
          <a:r>
            <a:rPr lang="en-US" cap="none" sz="1000" b="0" i="0" u="none" baseline="0">
              <a:solidFill>
                <a:srgbClr val="000000"/>
              </a:solidFill>
              <a:latin typeface="Arial"/>
              <a:ea typeface="Arial"/>
              <a:cs typeface="Arial"/>
            </a:rPr>
            <a:t>- Enkelte felter har en liten rød trekant i øverste høyre hjørne. Hold markøren over de røde merkene for å lese informasjonen.
</a:t>
          </a:r>
          <a:r>
            <a:rPr lang="en-US" cap="none" sz="1000" b="0" i="0" u="none" baseline="0">
              <a:solidFill>
                <a:srgbClr val="000000"/>
              </a:solidFill>
              <a:latin typeface="Arial"/>
              <a:ea typeface="Arial"/>
              <a:cs typeface="Arial"/>
            </a:rPr>
            <a:t>- Bruk tabulatortasten til å flytte rundt i blanketten så kommer du kun innom felt som er tillatt å fylle ut.
</a:t>
          </a:r>
          <a:r>
            <a:rPr lang="en-US" cap="none" sz="1000" b="0" i="0" u="none" baseline="0">
              <a:solidFill>
                <a:srgbClr val="000000"/>
              </a:solidFill>
              <a:latin typeface="Arial"/>
              <a:ea typeface="Arial"/>
              <a:cs typeface="Arial"/>
            </a:rPr>
            <a:t>- Enkelte felter krever bruk av mus for å velge i rullgardinmeny. I disse feltene vil du se en rullgardinmeny.
</a:t>
          </a:r>
          <a:r>
            <a:rPr lang="en-US" cap="none" sz="1000" b="0" i="0" u="none" baseline="0">
              <a:solidFill>
                <a:srgbClr val="000000"/>
              </a:solidFill>
              <a:latin typeface="Arial"/>
              <a:ea typeface="Arial"/>
              <a:cs typeface="Arial"/>
            </a:rPr>
            <a:t>- Utskrift til standard skriver gjøres fra knappen "Skriv ut reiseregning" Ved å bruke tabulatortasten går markøren til neste hvite felt.
</a:t>
          </a:r>
          <a:r>
            <a:rPr lang="en-US" cap="none" sz="1000" b="0" i="0" u="none" baseline="0">
              <a:solidFill>
                <a:srgbClr val="000000"/>
              </a:solidFill>
              <a:latin typeface="Arial"/>
              <a:ea typeface="Arial"/>
              <a:cs typeface="Arial"/>
            </a:rPr>
            <a:t>- Utskrift til annen skriver gjøres fra knappen "Velg skriver og skriv ut".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Enkelte knapper inneholder understreket tegn. Dette er en hurtigtast - ctrl.+ bokstav.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Felt som er merket med </a:t>
          </a:r>
          <a:r>
            <a:rPr lang="en-US" cap="none" sz="1000" b="1" i="0" u="none" baseline="0">
              <a:solidFill>
                <a:srgbClr val="FF9900"/>
              </a:solidFill>
              <a:latin typeface="Arial"/>
              <a:ea typeface="Arial"/>
              <a:cs typeface="Arial"/>
            </a:rPr>
            <a:t>gul-farge</a:t>
          </a:r>
          <a:r>
            <a:rPr lang="en-US" cap="none" sz="1000" b="0" i="0" u="none" baseline="0">
              <a:solidFill>
                <a:srgbClr val="000000"/>
              </a:solidFill>
              <a:latin typeface="Arial"/>
              <a:ea typeface="Arial"/>
              <a:cs typeface="Arial"/>
            </a:rPr>
            <a:t> skal alltid fylles ut.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Vi ber om at du legger inn riktig </a:t>
          </a:r>
          <a:r>
            <a:rPr lang="en-US" cap="none" sz="1000" b="1" i="0" u="none" baseline="0">
              <a:solidFill>
                <a:srgbClr val="000000"/>
              </a:solidFill>
              <a:latin typeface="Arial"/>
              <a:ea typeface="Arial"/>
              <a:cs typeface="Arial"/>
            </a:rPr>
            <a:t>MVA-kode</a:t>
          </a:r>
          <a:r>
            <a:rPr lang="en-US" cap="none" sz="1000" b="0" i="0" u="none" baseline="0">
              <a:solidFill>
                <a:srgbClr val="000000"/>
              </a:solidFill>
              <a:latin typeface="Arial"/>
              <a:ea typeface="Arial"/>
              <a:cs typeface="Arial"/>
            </a:rPr>
            <a:t> for dine utlegg. MVA-kode skal kun spesifiseres når kvittering er spesifisert med MVA.
</a:t>
          </a:r>
          <a:r>
            <a:rPr lang="en-US" cap="none" sz="1000" b="0" i="0" u="none" baseline="0">
              <a:solidFill>
                <a:srgbClr val="000000"/>
              </a:solidFill>
              <a:latin typeface="Arial"/>
              <a:ea typeface="Arial"/>
              <a:cs typeface="Arial"/>
            </a:rPr>
            <a:t>MVA-kode er en tilleggsopplysning som skal registreres.
</a:t>
          </a:r>
          <a:r>
            <a:rPr lang="en-US" cap="none" sz="1000" b="0" i="0" u="none" baseline="0">
              <a:solidFill>
                <a:srgbClr val="000000"/>
              </a:solidFill>
              <a:latin typeface="Arial"/>
              <a:ea typeface="Arial"/>
              <a:cs typeface="Arial"/>
            </a:rPr>
            <a:t>Følgende MVA-koder er gyldige:
</a:t>
          </a:r>
          <a:r>
            <a:rPr lang="en-US" cap="none" sz="1000" b="0" i="0" u="none" baseline="0">
              <a:solidFill>
                <a:srgbClr val="000000"/>
              </a:solidFill>
              <a:latin typeface="Arial"/>
              <a:ea typeface="Arial"/>
              <a:cs typeface="Arial"/>
            </a:rPr>
            <a:t>- 01 - ingen avgift (f.eks. overnatting eller når MVA ikke er spesifisert)
</a:t>
          </a:r>
          <a:r>
            <a:rPr lang="en-US" cap="none" sz="1000" b="0" i="0" u="none" baseline="0">
              <a:solidFill>
                <a:srgbClr val="000000"/>
              </a:solidFill>
              <a:latin typeface="Arial"/>
              <a:ea typeface="Arial"/>
              <a:cs typeface="Arial"/>
            </a:rPr>
            <a:t>- 07 - 7 % MVA (f.eks. transport: tog, fly)
</a:t>
          </a:r>
          <a:r>
            <a:rPr lang="en-US" cap="none" sz="1000" b="0" i="0" u="none" baseline="0">
              <a:solidFill>
                <a:srgbClr val="000000"/>
              </a:solidFill>
              <a:latin typeface="Arial"/>
              <a:ea typeface="Arial"/>
              <a:cs typeface="Arial"/>
            </a:rPr>
            <a:t>- 11 - 11 % MVA (f. eks. kolonialvarer du tar med deg)
</a:t>
          </a:r>
          <a:r>
            <a:rPr lang="en-US" cap="none" sz="1000" b="0" i="0" u="none" baseline="0">
              <a:solidFill>
                <a:srgbClr val="000000"/>
              </a:solidFill>
              <a:latin typeface="Arial"/>
              <a:ea typeface="Arial"/>
              <a:cs typeface="Arial"/>
            </a:rPr>
            <a:t>- 25 - 25 % MVA (f.eks. frokost på hotell)
</a:t>
          </a:r>
          <a:r>
            <a:rPr lang="en-US" cap="none" sz="1000" b="0" i="0" u="none" baseline="0">
              <a:solidFill>
                <a:srgbClr val="000000"/>
              </a:solidFill>
              <a:latin typeface="Arial"/>
              <a:ea typeface="Arial"/>
              <a:cs typeface="Arial"/>
            </a:rPr>
            <a:t>- 99 - MVA i utlandet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 Hva behandles i blanketten?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Fordeling av kilometer over/ under 9000 km (trekkplikt håndteres i lønnssystemet)
</a:t>
          </a:r>
          <a:r>
            <a:rPr lang="en-US" cap="none" sz="1000" b="0" i="0" u="none" baseline="0">
              <a:solidFill>
                <a:srgbClr val="000000"/>
              </a:solidFill>
              <a:latin typeface="Arial"/>
              <a:ea typeface="Arial"/>
              <a:cs typeface="Arial"/>
            </a:rPr>
            <a:t>Håndterer kjøring hjem / arbeid (trekkpliktig) og kjøring i utlandet
</a:t>
          </a:r>
          <a:r>
            <a:rPr lang="en-US" cap="none" sz="1000" b="0" i="0" u="none" baseline="0">
              <a:solidFill>
                <a:srgbClr val="000000"/>
              </a:solidFill>
              <a:latin typeface="Arial"/>
              <a:ea typeface="Arial"/>
              <a:cs typeface="Arial"/>
            </a:rPr>
            <a:t>Henter inn korrekte satser for kost og overnatting i inn og utland
</a:t>
          </a:r>
          <a:r>
            <a:rPr lang="en-US" cap="none" sz="1000" b="0" i="0" u="none" baseline="0">
              <a:solidFill>
                <a:srgbClr val="000000"/>
              </a:solidFill>
              <a:latin typeface="Arial"/>
              <a:ea typeface="Arial"/>
              <a:cs typeface="Arial"/>
            </a:rPr>
            <a:t>Håndterer maksimumsgrenser for legitimert kostgodtgjørelse
</a:t>
          </a:r>
          <a:r>
            <a:rPr lang="en-US" cap="none" sz="1000" b="0" i="0" u="none" baseline="0">
              <a:solidFill>
                <a:srgbClr val="000000"/>
              </a:solidFill>
              <a:latin typeface="Arial"/>
              <a:ea typeface="Arial"/>
              <a:cs typeface="Arial"/>
            </a:rPr>
            <a:t>Beregner automatisk overskudd ved overnatting hybel / brakke / privat
</a:t>
          </a:r>
          <a:r>
            <a:rPr lang="en-US" cap="none" sz="1000" b="0" i="0" u="none" baseline="0">
              <a:solidFill>
                <a:srgbClr val="000000"/>
              </a:solidFill>
              <a:latin typeface="Arial"/>
              <a:ea typeface="Arial"/>
              <a:cs typeface="Arial"/>
            </a:rPr>
            <a:t>Utfører korrekt trekk for frokost/lunsj/middag (også overskudd ved overnatting hybel/brakke/privat). Trekk begrenses automatisk oppad til den gitte godtgjørelsen.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3 Tips/triks 
</a:t>
          </a:r>
          <a:r>
            <a:rPr lang="en-US" cap="none" sz="1000" b="0" i="0" u="none" baseline="0">
              <a:solidFill>
                <a:srgbClr val="000000"/>
              </a:solidFill>
              <a:latin typeface="Arial"/>
              <a:ea typeface="Arial"/>
              <a:cs typeface="Arial"/>
            </a:rPr>
            <a:t>- Fyll inn utreise/returdato og klokkeslett på forsiden. Det vil da automatisk legge seg inne på skjemaets bakside.
</a:t>
          </a:r>
          <a:r>
            <a:rPr lang="en-US" cap="none" sz="1000" b="0" i="0" u="none" baseline="0">
              <a:solidFill>
                <a:srgbClr val="000000"/>
              </a:solidFill>
              <a:latin typeface="Arial"/>
              <a:ea typeface="Arial"/>
              <a:cs typeface="Arial"/>
            </a:rPr>
            <a:t>- Ved å bruke tabulatortasten går markøren til neste hvite felt.
</a:t>
          </a:r>
          <a:r>
            <a:rPr lang="en-US" cap="none" sz="1000" b="0" i="0" u="none" baseline="0">
              <a:solidFill>
                <a:srgbClr val="000000"/>
              </a:solidFill>
              <a:latin typeface="Arial"/>
              <a:ea typeface="Arial"/>
              <a:cs typeface="Arial"/>
            </a:rPr>
            <a:t>- Utskrift til standard skriver gjøres fra knappen "Skriv ut reiseregning" Ved å bruke tabulatortasten går markøren til neste hvite felt.
</a:t>
          </a:r>
          <a:r>
            <a:rPr lang="en-US" cap="none" sz="1000" b="0" i="0" u="none" baseline="0">
              <a:solidFill>
                <a:srgbClr val="000000"/>
              </a:solidFill>
              <a:latin typeface="Arial"/>
              <a:ea typeface="Arial"/>
              <a:cs typeface="Arial"/>
            </a:rPr>
            <a:t>- Utskrift til annen skriver gjøres fra knappen "Velg skriver og skriv ut".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Enkelte knapper inneholder understreket tegn. Dette er en hurtigtast - ctrl.+ bokstav.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Korrigering av akkumulert kilometerstand. Ved årsskifte skal akkumulert kilometerstand nullstilles. For å gjøre dette legges det inn en fiktiv reise med samme
</a:t>
          </a:r>
          <a:r>
            <a:rPr lang="en-US" cap="none" sz="1000" b="0" i="0" u="none" baseline="0">
              <a:solidFill>
                <a:srgbClr val="000000"/>
              </a:solidFill>
              <a:latin typeface="Arial"/>
              <a:ea typeface="Arial"/>
              <a:cs typeface="Arial"/>
            </a:rPr>
            <a:t>  kilometerstand som akkumulert, men motsatt fortegn. Deretter trykker du på knappen "Blank alt unntatt personopplysninger" og akkumulert kilometerstand er
</a:t>
          </a:r>
          <a:r>
            <a:rPr lang="en-US" cap="none" sz="1000" b="0" i="0" u="none" baseline="0">
              <a:solidFill>
                <a:srgbClr val="000000"/>
              </a:solidFill>
              <a:latin typeface="Arial"/>
              <a:ea typeface="Arial"/>
              <a:cs typeface="Arial"/>
            </a:rPr>
            <a:t>  nullstilt. Tilsvarende metode kan benyttes dersom det er andre behov for å korrigere.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Blanketten er laget i Microsoft Excel og du må ha tilgang til dette programmet for å kunne benytte blanketten.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4 Problemer m/løsning
</a:t>
          </a:r>
          <a:r>
            <a:rPr lang="en-US" cap="none" sz="1000" b="0" i="0" u="none" baseline="0">
              <a:solidFill>
                <a:srgbClr val="000000"/>
              </a:solidFill>
              <a:latin typeface="Arial"/>
              <a:ea typeface="Arial"/>
              <a:cs typeface="Arial"/>
            </a:rPr>
            <a:t>a) Problem:
</a:t>
          </a:r>
          <a:r>
            <a:rPr lang="en-US" cap="none" sz="1000" b="0" i="0" u="none" baseline="0">
              <a:solidFill>
                <a:srgbClr val="000000"/>
              </a:solidFill>
              <a:latin typeface="Arial"/>
              <a:ea typeface="Arial"/>
              <a:cs typeface="Arial"/>
            </a:rPr>
            <a:t>Jeg vil nullstille/korrigere den akkumulerte kilometertelleren.
</a:t>
          </a:r>
          <a:r>
            <a:rPr lang="en-US" cap="none" sz="1000" b="0" i="0" u="none" baseline="0">
              <a:solidFill>
                <a:srgbClr val="000000"/>
              </a:solidFill>
              <a:latin typeface="Arial"/>
              <a:ea typeface="Arial"/>
              <a:cs typeface="Arial"/>
            </a:rPr>
            <a:t>Løsning:
</a:t>
          </a:r>
          <a:r>
            <a:rPr lang="en-US" cap="none" sz="1000" b="0" i="0" u="none" baseline="0">
              <a:solidFill>
                <a:srgbClr val="000000"/>
              </a:solidFill>
              <a:latin typeface="Arial"/>
              <a:ea typeface="Arial"/>
              <a:cs typeface="Arial"/>
            </a:rPr>
            <a:t>Skriv inn antall kilometer du vil korrigere for i minus. Gå til forsiden av skjemaet, velg Blank alt  unntatt personopplysninger, velg så Lagre som under Filmenyen.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 Problem:
</a:t>
          </a:r>
          <a:r>
            <a:rPr lang="en-US" cap="none" sz="1000" b="0" i="0" u="none" baseline="0">
              <a:solidFill>
                <a:srgbClr val="000000"/>
              </a:solidFill>
              <a:latin typeface="Arial"/>
              <a:ea typeface="Arial"/>
              <a:cs typeface="Arial"/>
            </a:rPr>
            <a:t>En beregning eller automatisk jobb (makro) virker ikke. 
</a:t>
          </a:r>
          <a:r>
            <a:rPr lang="en-US" cap="none" sz="1000" b="0" i="0" u="none" baseline="0">
              <a:solidFill>
                <a:srgbClr val="000000"/>
              </a:solidFill>
              <a:latin typeface="Arial"/>
              <a:ea typeface="Arial"/>
              <a:cs typeface="Arial"/>
            </a:rPr>
            <a:t>Løsning: 
</a:t>
          </a:r>
          <a:r>
            <a:rPr lang="en-US" cap="none" sz="1000" b="0" i="0" u="none" baseline="0">
              <a:solidFill>
                <a:srgbClr val="000000"/>
              </a:solidFill>
              <a:latin typeface="Arial"/>
              <a:ea typeface="Arial"/>
              <a:cs typeface="Arial"/>
            </a:rPr>
            <a:t>Last filen på nytt.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editAs="oneCell">
    <xdr:from>
      <xdr:col>0</xdr:col>
      <xdr:colOff>266700</xdr:colOff>
      <xdr:row>15</xdr:row>
      <xdr:rowOff>85725</xdr:rowOff>
    </xdr:from>
    <xdr:to>
      <xdr:col>5</xdr:col>
      <xdr:colOff>714375</xdr:colOff>
      <xdr:row>28</xdr:row>
      <xdr:rowOff>114300</xdr:rowOff>
    </xdr:to>
    <xdr:pic>
      <xdr:nvPicPr>
        <xdr:cNvPr id="2" name="Picture 3"/>
        <xdr:cNvPicPr preferRelativeResize="1">
          <a:picLocks noChangeAspect="1"/>
        </xdr:cNvPicPr>
      </xdr:nvPicPr>
      <xdr:blipFill>
        <a:blip r:embed="rId1"/>
        <a:stretch>
          <a:fillRect/>
        </a:stretch>
      </xdr:blipFill>
      <xdr:spPr>
        <a:xfrm>
          <a:off x="266700" y="2514600"/>
          <a:ext cx="4257675" cy="21336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Ark1"/>
  <dimension ref="A1:Q116"/>
  <sheetViews>
    <sheetView showGridLines="0" showRowColHeaders="0" showZeros="0" tabSelected="1" showOutlineSymbols="0" zoomScalePageLayoutView="0" workbookViewId="0" topLeftCell="A1">
      <pane ySplit="12" topLeftCell="A42" activePane="bottomLeft" state="frozen"/>
      <selection pane="topLeft" activeCell="A1" sqref="A1"/>
      <selection pane="bottomLeft" activeCell="K49" sqref="K49"/>
    </sheetView>
  </sheetViews>
  <sheetFormatPr defaultColWidth="11.421875" defaultRowHeight="12.75"/>
  <cols>
    <col min="1" max="2" width="2.140625" style="0" customWidth="1"/>
    <col min="3" max="3" width="4.00390625" style="0" customWidth="1"/>
    <col min="4" max="4" width="15.00390625" style="0" customWidth="1"/>
    <col min="5" max="5" width="17.140625" style="0" hidden="1" customWidth="1"/>
    <col min="6" max="6" width="18.7109375" style="0" customWidth="1"/>
    <col min="8" max="8" width="14.28125" style="0" customWidth="1"/>
    <col min="9" max="10" width="11.57421875" style="0" customWidth="1"/>
    <col min="11" max="11" width="12.57421875" style="0" customWidth="1"/>
    <col min="12" max="12" width="14.421875" style="0" customWidth="1"/>
    <col min="13" max="13" width="15.421875" style="0" customWidth="1"/>
    <col min="14" max="14" width="12.140625" style="0" customWidth="1"/>
    <col min="15" max="15" width="17.28125" style="0" customWidth="1"/>
    <col min="16" max="16" width="12.00390625" style="0" customWidth="1"/>
    <col min="17" max="17" width="5.00390625" style="0" customWidth="1"/>
  </cols>
  <sheetData>
    <row r="1" spans="1:17" ht="17.25">
      <c r="A1" s="1"/>
      <c r="B1" s="1"/>
      <c r="C1" s="1"/>
      <c r="D1" s="1"/>
      <c r="E1" s="1"/>
      <c r="F1" s="162"/>
      <c r="G1" s="1"/>
      <c r="H1" s="162"/>
      <c r="I1" s="1"/>
      <c r="J1" s="162"/>
      <c r="K1" s="162"/>
      <c r="L1" s="162"/>
      <c r="M1" s="162"/>
      <c r="N1" s="162"/>
      <c r="O1" s="1"/>
      <c r="P1" s="1"/>
      <c r="Q1" s="1"/>
    </row>
    <row r="2" spans="1:17" ht="21.75">
      <c r="A2" s="1" t="s">
        <v>0</v>
      </c>
      <c r="B2" s="1"/>
      <c r="C2" s="1"/>
      <c r="D2" s="1"/>
      <c r="E2" s="1"/>
      <c r="F2" s="1"/>
      <c r="G2" s="1"/>
      <c r="H2" s="1"/>
      <c r="I2" s="1"/>
      <c r="J2" s="1"/>
      <c r="K2" s="1"/>
      <c r="L2" s="2" t="s">
        <v>1</v>
      </c>
      <c r="M2" s="1"/>
      <c r="N2" s="194"/>
      <c r="O2" s="194"/>
      <c r="P2" s="1"/>
      <c r="Q2" s="1"/>
    </row>
    <row r="3" spans="1:17" ht="44.25" customHeight="1">
      <c r="A3" s="1"/>
      <c r="B3" s="1"/>
      <c r="C3" s="204"/>
      <c r="D3" s="1"/>
      <c r="E3" s="1"/>
      <c r="F3" s="390" t="s">
        <v>2</v>
      </c>
      <c r="G3" s="390"/>
      <c r="H3" s="390"/>
      <c r="I3" s="390"/>
      <c r="J3" s="390"/>
      <c r="K3" s="390"/>
      <c r="L3" s="390"/>
      <c r="M3" s="391"/>
      <c r="N3" s="70" t="s">
        <v>435</v>
      </c>
      <c r="O3" s="71"/>
      <c r="P3" s="72"/>
      <c r="Q3" s="4"/>
    </row>
    <row r="4" spans="1:17" ht="27.75" customHeight="1">
      <c r="A4" s="1"/>
      <c r="B4" s="1"/>
      <c r="C4" s="392" t="s">
        <v>427</v>
      </c>
      <c r="D4" s="393"/>
      <c r="E4" s="78"/>
      <c r="F4" s="426"/>
      <c r="G4" s="427"/>
      <c r="H4" s="427"/>
      <c r="I4" s="428"/>
      <c r="J4" s="429"/>
      <c r="K4" s="74" t="s">
        <v>432</v>
      </c>
      <c r="L4" s="396"/>
      <c r="M4" s="397"/>
      <c r="N4" s="388" t="s">
        <v>433</v>
      </c>
      <c r="O4" s="389"/>
      <c r="P4" s="190"/>
      <c r="Q4" s="6"/>
    </row>
    <row r="5" spans="1:17" ht="27.75" customHeight="1">
      <c r="A5" s="1"/>
      <c r="B5" s="1"/>
      <c r="C5" s="388" t="s">
        <v>319</v>
      </c>
      <c r="D5" s="389"/>
      <c r="E5" s="78"/>
      <c r="F5" s="437"/>
      <c r="G5" s="437"/>
      <c r="H5" s="437"/>
      <c r="I5" s="76" t="s">
        <v>3</v>
      </c>
      <c r="J5" s="188"/>
      <c r="K5" s="184" t="s">
        <v>453</v>
      </c>
      <c r="L5" s="398"/>
      <c r="M5" s="399"/>
      <c r="N5" s="388" t="s">
        <v>434</v>
      </c>
      <c r="O5" s="389"/>
      <c r="P5" s="190"/>
      <c r="Q5" s="6"/>
    </row>
    <row r="6" spans="1:17" ht="27" customHeight="1">
      <c r="A6" s="1"/>
      <c r="B6" s="1"/>
      <c r="C6" s="394" t="s">
        <v>431</v>
      </c>
      <c r="D6" s="395"/>
      <c r="E6" s="78"/>
      <c r="F6" s="377"/>
      <c r="G6" s="377"/>
      <c r="H6" s="377"/>
      <c r="I6" s="388" t="s">
        <v>426</v>
      </c>
      <c r="J6" s="389"/>
      <c r="K6" s="421"/>
      <c r="L6" s="422"/>
      <c r="M6" s="400" t="s">
        <v>4</v>
      </c>
      <c r="N6" s="401"/>
      <c r="O6" s="401"/>
      <c r="P6" s="402"/>
      <c r="Q6" s="6"/>
    </row>
    <row r="7" spans="1:17" ht="24.75" customHeight="1">
      <c r="A7" s="1"/>
      <c r="B7" s="1"/>
      <c r="C7" s="400" t="s">
        <v>408</v>
      </c>
      <c r="D7" s="401"/>
      <c r="E7" s="401"/>
      <c r="F7" s="401"/>
      <c r="G7" s="401"/>
      <c r="H7" s="402"/>
      <c r="I7" s="388" t="s">
        <v>428</v>
      </c>
      <c r="J7" s="389"/>
      <c r="K7" s="386"/>
      <c r="L7" s="387"/>
      <c r="M7" s="403"/>
      <c r="N7" s="404"/>
      <c r="O7" s="404"/>
      <c r="P7" s="405"/>
      <c r="Q7" s="6"/>
    </row>
    <row r="8" spans="1:17" ht="24.75" customHeight="1">
      <c r="A8" s="1"/>
      <c r="B8" s="1"/>
      <c r="C8" s="425"/>
      <c r="D8" s="361"/>
      <c r="E8" s="361"/>
      <c r="F8" s="361"/>
      <c r="G8" s="361"/>
      <c r="H8" s="362"/>
      <c r="I8" s="349" t="s">
        <v>448</v>
      </c>
      <c r="J8" s="350"/>
      <c r="K8" s="202"/>
      <c r="L8" s="78" t="s">
        <v>437</v>
      </c>
      <c r="M8" s="74" t="s">
        <v>438</v>
      </c>
      <c r="N8" s="74" t="s">
        <v>439</v>
      </c>
      <c r="O8" s="406"/>
      <c r="P8" s="407"/>
      <c r="Q8" s="6"/>
    </row>
    <row r="9" spans="1:17" ht="25.5" customHeight="1">
      <c r="A9" s="1"/>
      <c r="B9" s="1"/>
      <c r="C9" s="394" t="s">
        <v>443</v>
      </c>
      <c r="D9" s="413"/>
      <c r="E9" s="413"/>
      <c r="F9" s="413"/>
      <c r="G9" s="413"/>
      <c r="H9" s="413"/>
      <c r="I9" s="413"/>
      <c r="J9" s="413"/>
      <c r="K9" s="395"/>
      <c r="L9" s="183" t="s">
        <v>440</v>
      </c>
      <c r="M9" s="178"/>
      <c r="N9" s="181"/>
      <c r="O9" s="406"/>
      <c r="P9" s="407"/>
      <c r="Q9" s="6"/>
    </row>
    <row r="10" spans="1:17" ht="39" customHeight="1">
      <c r="A10" s="7"/>
      <c r="B10" s="7"/>
      <c r="C10" s="423" t="s">
        <v>0</v>
      </c>
      <c r="D10" s="424"/>
      <c r="E10" s="424"/>
      <c r="F10" s="424"/>
      <c r="G10" s="424"/>
      <c r="H10" s="424"/>
      <c r="I10" s="424"/>
      <c r="J10" s="424"/>
      <c r="K10" s="399"/>
      <c r="L10" s="152" t="s">
        <v>441</v>
      </c>
      <c r="M10" s="179"/>
      <c r="N10" s="182"/>
      <c r="O10" s="408"/>
      <c r="P10" s="409"/>
      <c r="Q10" s="6"/>
    </row>
    <row r="11" spans="1:17" ht="17.25">
      <c r="A11" s="1"/>
      <c r="B11" s="5"/>
      <c r="C11" s="414"/>
      <c r="D11" s="415"/>
      <c r="E11" s="415"/>
      <c r="F11" s="415"/>
      <c r="G11" s="415"/>
      <c r="H11" s="416"/>
      <c r="I11" s="383"/>
      <c r="J11" s="384"/>
      <c r="K11" s="384"/>
      <c r="L11" s="385"/>
      <c r="M11" s="363"/>
      <c r="N11" s="364"/>
      <c r="O11" s="364"/>
      <c r="P11" s="365"/>
      <c r="Q11" s="6" t="s">
        <v>4</v>
      </c>
    </row>
    <row r="12" spans="1:17" ht="20.25" customHeight="1">
      <c r="A12" s="1"/>
      <c r="B12" s="5"/>
      <c r="C12" s="440" t="s">
        <v>452</v>
      </c>
      <c r="D12" s="441"/>
      <c r="E12" s="441"/>
      <c r="F12" s="441"/>
      <c r="G12" s="441"/>
      <c r="H12" s="442"/>
      <c r="I12" s="248" t="s">
        <v>309</v>
      </c>
      <c r="J12" s="248" t="s">
        <v>7</v>
      </c>
      <c r="K12" s="248" t="s">
        <v>8</v>
      </c>
      <c r="L12" s="248" t="s">
        <v>9</v>
      </c>
      <c r="M12" s="249" t="s">
        <v>310</v>
      </c>
      <c r="N12" s="250" t="s">
        <v>429</v>
      </c>
      <c r="O12" s="217" t="s">
        <v>430</v>
      </c>
      <c r="P12" s="79" t="s">
        <v>436</v>
      </c>
      <c r="Q12" s="9"/>
    </row>
    <row r="13" spans="1:17" ht="18" customHeight="1" thickBot="1">
      <c r="A13" s="1"/>
      <c r="B13" s="1"/>
      <c r="C13" s="331" t="s">
        <v>10</v>
      </c>
      <c r="D13" s="332"/>
      <c r="E13" s="332"/>
      <c r="F13" s="332"/>
      <c r="G13" s="332"/>
      <c r="H13" s="333"/>
      <c r="I13" s="334">
        <v>4000</v>
      </c>
      <c r="J13" s="335" t="s">
        <v>11</v>
      </c>
      <c r="K13" s="336"/>
      <c r="L13" s="105">
        <f>B!N44</f>
        <v>0</v>
      </c>
      <c r="M13" s="235"/>
      <c r="N13" s="236"/>
      <c r="O13" s="237"/>
      <c r="P13" s="241"/>
      <c r="Q13" s="9"/>
    </row>
    <row r="14" spans="1:17" ht="24" customHeight="1" thickBot="1">
      <c r="A14" s="1"/>
      <c r="B14" s="5"/>
      <c r="C14" s="251"/>
      <c r="D14" s="252"/>
      <c r="E14" s="253"/>
      <c r="F14" s="254" t="s">
        <v>458</v>
      </c>
      <c r="G14" s="245"/>
      <c r="H14" s="255"/>
      <c r="I14" s="256">
        <v>4041</v>
      </c>
      <c r="J14" s="257"/>
      <c r="K14" s="258"/>
      <c r="L14" s="259">
        <f aca="true" t="shared" si="0" ref="L14:L20">J14*K14</f>
        <v>0</v>
      </c>
      <c r="M14" s="260"/>
      <c r="N14" s="261"/>
      <c r="O14" s="262"/>
      <c r="P14" s="263"/>
      <c r="Q14" s="9"/>
    </row>
    <row r="15" spans="1:17" ht="24" customHeight="1">
      <c r="A15" s="1"/>
      <c r="B15" s="5"/>
      <c r="C15" s="417" t="s">
        <v>459</v>
      </c>
      <c r="D15" s="418"/>
      <c r="E15" s="83"/>
      <c r="F15" s="239" t="s">
        <v>455</v>
      </c>
      <c r="G15" s="438"/>
      <c r="H15" s="439"/>
      <c r="I15" s="85">
        <v>4004</v>
      </c>
      <c r="J15" s="125"/>
      <c r="K15" s="240">
        <v>200</v>
      </c>
      <c r="L15" s="222">
        <f>J15*K15</f>
        <v>0</v>
      </c>
      <c r="M15" s="223"/>
      <c r="N15" s="224"/>
      <c r="O15" s="225"/>
      <c r="P15" s="226"/>
      <c r="Q15" s="9"/>
    </row>
    <row r="16" spans="1:17" ht="24" customHeight="1" thickBot="1">
      <c r="A16" s="1"/>
      <c r="B16" s="5"/>
      <c r="C16" s="419"/>
      <c r="D16" s="420"/>
      <c r="E16" s="227"/>
      <c r="F16" s="228" t="s">
        <v>456</v>
      </c>
      <c r="G16" s="229"/>
      <c r="H16" s="230"/>
      <c r="I16" s="231">
        <v>4003</v>
      </c>
      <c r="J16" s="232"/>
      <c r="K16" s="233">
        <v>400</v>
      </c>
      <c r="L16" s="234">
        <f t="shared" si="0"/>
        <v>0</v>
      </c>
      <c r="M16" s="235"/>
      <c r="N16" s="236"/>
      <c r="O16" s="237"/>
      <c r="P16" s="238"/>
      <c r="Q16" s="9"/>
    </row>
    <row r="17" spans="1:17" ht="24" customHeight="1">
      <c r="A17" s="1"/>
      <c r="B17" s="5"/>
      <c r="C17" s="417" t="s">
        <v>460</v>
      </c>
      <c r="D17" s="418"/>
      <c r="E17" s="15"/>
      <c r="F17" s="410" t="s">
        <v>461</v>
      </c>
      <c r="G17" s="411"/>
      <c r="H17" s="430"/>
      <c r="I17" s="85">
        <v>4030</v>
      </c>
      <c r="J17" s="125"/>
      <c r="K17" s="221"/>
      <c r="L17" s="222">
        <f>J17*K17</f>
        <v>0</v>
      </c>
      <c r="M17" s="223"/>
      <c r="N17" s="224"/>
      <c r="O17" s="225"/>
      <c r="P17" s="226"/>
      <c r="Q17" s="9"/>
    </row>
    <row r="18" spans="1:17" ht="24" customHeight="1" thickBot="1">
      <c r="A18" s="1"/>
      <c r="B18" s="5"/>
      <c r="C18" s="419"/>
      <c r="D18" s="420"/>
      <c r="E18" s="227"/>
      <c r="F18" s="254" t="s">
        <v>462</v>
      </c>
      <c r="G18" s="245"/>
      <c r="H18" s="246"/>
      <c r="I18" s="231">
        <v>4030</v>
      </c>
      <c r="J18" s="232"/>
      <c r="K18" s="247"/>
      <c r="L18" s="234">
        <f>J18*K18</f>
        <v>0</v>
      </c>
      <c r="M18" s="235"/>
      <c r="N18" s="236"/>
      <c r="O18" s="237"/>
      <c r="P18" s="238"/>
      <c r="Q18" s="9"/>
    </row>
    <row r="19" spans="1:17" ht="24" customHeight="1">
      <c r="A19" s="1"/>
      <c r="B19" s="5"/>
      <c r="C19" s="433" t="s">
        <v>472</v>
      </c>
      <c r="D19" s="434"/>
      <c r="E19" s="83"/>
      <c r="F19" s="264" t="s">
        <v>463</v>
      </c>
      <c r="G19" s="243"/>
      <c r="H19" s="265"/>
      <c r="I19" s="248">
        <v>4020</v>
      </c>
      <c r="J19" s="266"/>
      <c r="K19" s="267">
        <v>658</v>
      </c>
      <c r="L19" s="268">
        <f t="shared" si="0"/>
        <v>0</v>
      </c>
      <c r="M19" s="269"/>
      <c r="N19" s="270"/>
      <c r="O19" s="271"/>
      <c r="P19" s="226"/>
      <c r="Q19" s="9"/>
    </row>
    <row r="20" spans="1:17" ht="24" customHeight="1" thickBot="1">
      <c r="A20" s="1"/>
      <c r="B20" s="5"/>
      <c r="C20" s="435"/>
      <c r="D20" s="436"/>
      <c r="E20" s="272"/>
      <c r="F20" s="371" t="s">
        <v>464</v>
      </c>
      <c r="G20" s="372"/>
      <c r="H20" s="373"/>
      <c r="I20" s="231">
        <v>4035</v>
      </c>
      <c r="J20" s="232"/>
      <c r="K20" s="276">
        <v>658</v>
      </c>
      <c r="L20" s="234">
        <f t="shared" si="0"/>
        <v>0</v>
      </c>
      <c r="M20" s="235"/>
      <c r="N20" s="236"/>
      <c r="O20" s="237"/>
      <c r="P20" s="277"/>
      <c r="Q20" s="9"/>
    </row>
    <row r="21" spans="1:17" ht="24" customHeight="1">
      <c r="A21" s="1"/>
      <c r="B21" s="5"/>
      <c r="C21" s="378" t="s">
        <v>299</v>
      </c>
      <c r="D21" s="379"/>
      <c r="E21" s="83"/>
      <c r="F21" s="410" t="s">
        <v>465</v>
      </c>
      <c r="G21" s="411"/>
      <c r="H21" s="412"/>
      <c r="I21" s="85">
        <v>4000</v>
      </c>
      <c r="J21" s="125"/>
      <c r="K21" s="240"/>
      <c r="L21" s="222">
        <f aca="true" t="shared" si="1" ref="L21:L32">J21*K21</f>
        <v>0</v>
      </c>
      <c r="M21" s="223"/>
      <c r="N21" s="224"/>
      <c r="O21" s="225"/>
      <c r="P21" s="226"/>
      <c r="Q21" s="9"/>
    </row>
    <row r="22" spans="1:17" ht="24" customHeight="1">
      <c r="A22" s="1"/>
      <c r="B22" s="5"/>
      <c r="C22" s="369"/>
      <c r="D22" s="370"/>
      <c r="E22" s="83"/>
      <c r="F22" s="200" t="s">
        <v>466</v>
      </c>
      <c r="G22" s="12"/>
      <c r="H22" s="12"/>
      <c r="I22" s="80">
        <v>4025</v>
      </c>
      <c r="J22" s="82"/>
      <c r="K22" s="205">
        <v>435</v>
      </c>
      <c r="L22" s="145">
        <f t="shared" si="1"/>
        <v>0</v>
      </c>
      <c r="M22" s="185"/>
      <c r="N22" s="201"/>
      <c r="O22" s="186"/>
      <c r="P22" s="187"/>
      <c r="Q22" s="9"/>
    </row>
    <row r="23" spans="1:17" ht="24" customHeight="1">
      <c r="A23" s="1"/>
      <c r="B23" s="5"/>
      <c r="C23" s="369"/>
      <c r="D23" s="370"/>
      <c r="E23" s="15"/>
      <c r="F23" s="374" t="s">
        <v>467</v>
      </c>
      <c r="G23" s="375"/>
      <c r="H23" s="376"/>
      <c r="I23" s="217">
        <v>4000</v>
      </c>
      <c r="J23" s="242"/>
      <c r="K23" s="279"/>
      <c r="L23" s="218">
        <f t="shared" si="1"/>
        <v>0</v>
      </c>
      <c r="M23" s="219"/>
      <c r="N23" s="280"/>
      <c r="O23" s="220"/>
      <c r="P23" s="187"/>
      <c r="Q23" s="9"/>
    </row>
    <row r="24" spans="1:17" ht="24" customHeight="1" thickBot="1">
      <c r="A24" s="1"/>
      <c r="B24" s="5"/>
      <c r="C24" s="346"/>
      <c r="D24" s="347"/>
      <c r="E24" s="272"/>
      <c r="F24" s="273" t="s">
        <v>468</v>
      </c>
      <c r="G24" s="274"/>
      <c r="H24" s="275"/>
      <c r="I24" s="231">
        <v>4026</v>
      </c>
      <c r="J24" s="232"/>
      <c r="K24" s="286"/>
      <c r="L24" s="234">
        <f>J24*K24</f>
        <v>0</v>
      </c>
      <c r="M24" s="235"/>
      <c r="N24" s="287"/>
      <c r="O24" s="237"/>
      <c r="P24" s="277"/>
      <c r="Q24" s="9"/>
    </row>
    <row r="25" spans="1:17" ht="24" customHeight="1">
      <c r="A25" s="1"/>
      <c r="B25" s="5"/>
      <c r="C25" s="14" t="s">
        <v>300</v>
      </c>
      <c r="D25" s="4"/>
      <c r="E25" s="15"/>
      <c r="F25" s="19" t="s">
        <v>474</v>
      </c>
      <c r="G25" s="189"/>
      <c r="H25" s="244"/>
      <c r="I25" s="85">
        <v>4200</v>
      </c>
      <c r="J25" s="91">
        <f>B!J19</f>
        <v>0</v>
      </c>
      <c r="K25" s="281">
        <v>3.5</v>
      </c>
      <c r="L25" s="282">
        <f t="shared" si="1"/>
        <v>0</v>
      </c>
      <c r="M25" s="223"/>
      <c r="N25" s="283"/>
      <c r="O25" s="225"/>
      <c r="P25" s="226"/>
      <c r="Q25" s="9"/>
    </row>
    <row r="26" spans="1:17" ht="24" customHeight="1">
      <c r="A26" s="1"/>
      <c r="B26" s="5"/>
      <c r="C26" s="14" t="s">
        <v>454</v>
      </c>
      <c r="D26" s="4"/>
      <c r="E26" s="15"/>
      <c r="F26" s="73"/>
      <c r="G26" s="12"/>
      <c r="H26" s="13"/>
      <c r="I26" s="80">
        <v>4201</v>
      </c>
      <c r="K26" s="207"/>
      <c r="L26" s="151">
        <f t="shared" si="1"/>
        <v>0</v>
      </c>
      <c r="M26" s="185"/>
      <c r="N26" s="201"/>
      <c r="O26" s="186"/>
      <c r="P26" s="187"/>
      <c r="Q26" s="9"/>
    </row>
    <row r="27" spans="1:17" ht="24" customHeight="1">
      <c r="A27" s="1"/>
      <c r="B27" s="5"/>
      <c r="C27" s="14"/>
      <c r="D27" s="4"/>
      <c r="E27" s="15"/>
      <c r="F27" s="73"/>
      <c r="G27" s="12"/>
      <c r="H27" s="13"/>
      <c r="I27" s="80">
        <v>4210</v>
      </c>
      <c r="J27" s="191"/>
      <c r="K27" s="207"/>
      <c r="L27" s="151">
        <f t="shared" si="1"/>
        <v>0</v>
      </c>
      <c r="M27" s="185"/>
      <c r="N27" s="201"/>
      <c r="O27" s="186"/>
      <c r="P27" s="187"/>
      <c r="Q27" s="9"/>
    </row>
    <row r="28" spans="1:17" ht="24" customHeight="1">
      <c r="A28" s="1"/>
      <c r="B28" s="5"/>
      <c r="C28" s="14"/>
      <c r="D28" s="4"/>
      <c r="E28" s="15"/>
      <c r="F28" s="73"/>
      <c r="G28" s="12"/>
      <c r="H28" s="13"/>
      <c r="I28" s="80">
        <v>4211</v>
      </c>
      <c r="J28" s="191"/>
      <c r="K28" s="207"/>
      <c r="L28" s="151">
        <f t="shared" si="1"/>
        <v>0</v>
      </c>
      <c r="M28" s="185"/>
      <c r="N28" s="201"/>
      <c r="O28" s="186"/>
      <c r="P28" s="187"/>
      <c r="Q28" s="9"/>
    </row>
    <row r="29" spans="1:17" ht="24" customHeight="1">
      <c r="A29" s="1"/>
      <c r="B29" s="5"/>
      <c r="C29" s="14" t="s">
        <v>301</v>
      </c>
      <c r="D29" s="4"/>
      <c r="E29" s="15"/>
      <c r="F29" s="73" t="s">
        <v>442</v>
      </c>
      <c r="G29" s="12"/>
      <c r="H29" s="13"/>
      <c r="I29" s="80">
        <v>4230</v>
      </c>
      <c r="J29" s="185"/>
      <c r="K29" s="206"/>
      <c r="L29" s="145">
        <f t="shared" si="1"/>
        <v>0</v>
      </c>
      <c r="M29" s="185"/>
      <c r="N29" s="201"/>
      <c r="O29" s="186"/>
      <c r="P29" s="187"/>
      <c r="Q29" s="9"/>
    </row>
    <row r="30" spans="1:17" ht="24" customHeight="1">
      <c r="A30" s="1"/>
      <c r="B30" s="5"/>
      <c r="C30" s="16" t="s">
        <v>4</v>
      </c>
      <c r="D30" s="17"/>
      <c r="E30" s="18"/>
      <c r="F30" s="146" t="s">
        <v>12</v>
      </c>
      <c r="G30" s="113"/>
      <c r="H30" s="84"/>
      <c r="I30" s="217">
        <v>4220</v>
      </c>
      <c r="J30" s="242"/>
      <c r="K30" s="89">
        <v>1</v>
      </c>
      <c r="L30" s="218">
        <f t="shared" si="1"/>
        <v>0</v>
      </c>
      <c r="M30" s="219"/>
      <c r="N30" s="280"/>
      <c r="O30" s="220"/>
      <c r="P30" s="187"/>
      <c r="Q30" s="9"/>
    </row>
    <row r="31" spans="1:17" ht="24" customHeight="1" thickBot="1">
      <c r="A31" s="1"/>
      <c r="B31" s="5"/>
      <c r="C31" s="289" t="s">
        <v>4</v>
      </c>
      <c r="D31" s="290"/>
      <c r="E31" s="291"/>
      <c r="F31" s="289" t="s">
        <v>13</v>
      </c>
      <c r="G31" s="431"/>
      <c r="H31" s="432"/>
      <c r="I31" s="231"/>
      <c r="J31" s="232"/>
      <c r="K31" s="292"/>
      <c r="L31" s="234">
        <f t="shared" si="1"/>
        <v>0</v>
      </c>
      <c r="M31" s="235"/>
      <c r="N31" s="287"/>
      <c r="O31" s="237"/>
      <c r="P31" s="277"/>
      <c r="Q31" s="9"/>
    </row>
    <row r="32" spans="1:17" ht="24" customHeight="1">
      <c r="A32" s="1"/>
      <c r="B32" s="5"/>
      <c r="C32" s="293" t="s">
        <v>406</v>
      </c>
      <c r="D32" s="4"/>
      <c r="E32" s="15"/>
      <c r="F32" s="443" t="s">
        <v>447</v>
      </c>
      <c r="G32" s="444"/>
      <c r="H32" s="445"/>
      <c r="I32" s="248">
        <v>4050</v>
      </c>
      <c r="J32" s="266"/>
      <c r="K32" s="294"/>
      <c r="L32" s="268">
        <f t="shared" si="1"/>
        <v>0</v>
      </c>
      <c r="M32" s="269"/>
      <c r="N32" s="295"/>
      <c r="O32" s="271"/>
      <c r="P32" s="226"/>
      <c r="Q32" s="9"/>
    </row>
    <row r="33" spans="1:17" ht="24" customHeight="1" thickBot="1">
      <c r="A33" s="1"/>
      <c r="B33" s="5"/>
      <c r="C33" s="284" t="s">
        <v>302</v>
      </c>
      <c r="D33" s="285"/>
      <c r="E33" s="272"/>
      <c r="F33" s="228"/>
      <c r="G33" s="455"/>
      <c r="H33" s="456"/>
      <c r="I33" s="232"/>
      <c r="J33" s="232"/>
      <c r="K33" s="296"/>
      <c r="L33" s="234">
        <f>J33*K33</f>
        <v>0</v>
      </c>
      <c r="M33" s="235"/>
      <c r="N33" s="287"/>
      <c r="O33" s="237"/>
      <c r="P33" s="277"/>
      <c r="Q33" s="9"/>
    </row>
    <row r="34" spans="1:17" ht="24" customHeight="1" thickBot="1">
      <c r="A34" s="1"/>
      <c r="B34" s="5"/>
      <c r="C34" s="304" t="s">
        <v>450</v>
      </c>
      <c r="D34" s="305"/>
      <c r="E34" s="306"/>
      <c r="F34" s="306"/>
      <c r="G34" s="306"/>
      <c r="H34" s="306"/>
      <c r="I34" s="305"/>
      <c r="J34" s="306"/>
      <c r="K34" s="307"/>
      <c r="L34" s="308">
        <f>SUM(L13:L33)</f>
        <v>0</v>
      </c>
      <c r="M34" s="380"/>
      <c r="N34" s="381"/>
      <c r="O34" s="381"/>
      <c r="P34" s="382"/>
      <c r="Q34" s="9"/>
    </row>
    <row r="35" spans="1:17" ht="24" customHeight="1">
      <c r="A35" s="1"/>
      <c r="B35" s="5"/>
      <c r="C35" s="351" t="s">
        <v>469</v>
      </c>
      <c r="D35" s="352"/>
      <c r="E35" s="353"/>
      <c r="F35" s="348" t="s">
        <v>457</v>
      </c>
      <c r="G35" s="349"/>
      <c r="H35" s="350"/>
      <c r="I35" s="85">
        <v>4009</v>
      </c>
      <c r="J35" s="297"/>
      <c r="K35" s="208">
        <v>40</v>
      </c>
      <c r="L35" s="322">
        <f aca="true" t="shared" si="2" ref="L35:L43">J35*-K35</f>
        <v>0</v>
      </c>
      <c r="M35" s="223"/>
      <c r="N35" s="283"/>
      <c r="O35" s="225"/>
      <c r="P35" s="226"/>
      <c r="Q35" s="9"/>
    </row>
    <row r="36" spans="1:17" ht="24" customHeight="1">
      <c r="A36" s="1"/>
      <c r="B36" s="5"/>
      <c r="C36" s="351"/>
      <c r="D36" s="352"/>
      <c r="E36" s="353"/>
      <c r="F36" s="211" t="s">
        <v>16</v>
      </c>
      <c r="G36" s="213"/>
      <c r="H36" s="212"/>
      <c r="I36" s="80">
        <v>4009</v>
      </c>
      <c r="J36" s="192"/>
      <c r="K36" s="208">
        <v>60</v>
      </c>
      <c r="L36" s="322">
        <f t="shared" si="2"/>
        <v>0</v>
      </c>
      <c r="M36" s="185"/>
      <c r="N36" s="201"/>
      <c r="O36" s="186"/>
      <c r="P36" s="187"/>
      <c r="Q36" s="9"/>
    </row>
    <row r="37" spans="1:17" ht="24" customHeight="1" thickBot="1">
      <c r="A37" s="1"/>
      <c r="B37" s="5"/>
      <c r="C37" s="354"/>
      <c r="D37" s="355"/>
      <c r="E37" s="356"/>
      <c r="F37" s="448" t="s">
        <v>17</v>
      </c>
      <c r="G37" s="449"/>
      <c r="H37" s="450"/>
      <c r="I37" s="231">
        <v>4009</v>
      </c>
      <c r="J37" s="302"/>
      <c r="K37" s="303">
        <v>100</v>
      </c>
      <c r="L37" s="323">
        <f t="shared" si="2"/>
        <v>0</v>
      </c>
      <c r="M37" s="235"/>
      <c r="N37" s="287"/>
      <c r="O37" s="237"/>
      <c r="P37" s="238"/>
      <c r="Q37" s="9"/>
    </row>
    <row r="38" spans="1:17" ht="24" customHeight="1">
      <c r="A38" s="1"/>
      <c r="B38" s="5"/>
      <c r="C38" s="351" t="s">
        <v>470</v>
      </c>
      <c r="D38" s="352"/>
      <c r="E38" s="210"/>
      <c r="F38" s="288" t="s">
        <v>457</v>
      </c>
      <c r="G38" s="214"/>
      <c r="H38" s="215"/>
      <c r="I38" s="85">
        <v>4009</v>
      </c>
      <c r="J38" s="297"/>
      <c r="K38" s="208">
        <v>80</v>
      </c>
      <c r="L38" s="322">
        <f t="shared" si="2"/>
        <v>0</v>
      </c>
      <c r="M38" s="223"/>
      <c r="N38" s="283"/>
      <c r="O38" s="225"/>
      <c r="P38" s="226"/>
      <c r="Q38" s="9"/>
    </row>
    <row r="39" spans="1:17" ht="24" customHeight="1">
      <c r="A39" s="1"/>
      <c r="B39" s="5"/>
      <c r="C39" s="351"/>
      <c r="D39" s="352"/>
      <c r="E39" s="210"/>
      <c r="F39" s="211" t="s">
        <v>16</v>
      </c>
      <c r="G39" s="213"/>
      <c r="H39" s="212"/>
      <c r="I39" s="80">
        <v>4009</v>
      </c>
      <c r="J39" s="192"/>
      <c r="K39" s="208">
        <v>120</v>
      </c>
      <c r="L39" s="324">
        <f t="shared" si="2"/>
        <v>0</v>
      </c>
      <c r="M39" s="185"/>
      <c r="N39" s="201"/>
      <c r="O39" s="186"/>
      <c r="P39" s="187"/>
      <c r="Q39" s="9"/>
    </row>
    <row r="40" spans="1:17" ht="24" customHeight="1" thickBot="1">
      <c r="A40" s="1"/>
      <c r="B40" s="5"/>
      <c r="C40" s="354"/>
      <c r="D40" s="355"/>
      <c r="E40" s="278"/>
      <c r="F40" s="299" t="s">
        <v>17</v>
      </c>
      <c r="G40" s="300"/>
      <c r="H40" s="301"/>
      <c r="I40" s="231">
        <v>4009</v>
      </c>
      <c r="J40" s="302"/>
      <c r="K40" s="303">
        <v>200</v>
      </c>
      <c r="L40" s="323">
        <f t="shared" si="2"/>
        <v>0</v>
      </c>
      <c r="M40" s="235"/>
      <c r="N40" s="287"/>
      <c r="O40" s="237"/>
      <c r="P40" s="238"/>
      <c r="Q40" s="9"/>
    </row>
    <row r="41" spans="1:17" ht="24" customHeight="1">
      <c r="A41" s="1"/>
      <c r="B41" s="5"/>
      <c r="C41" s="446" t="s">
        <v>471</v>
      </c>
      <c r="D41" s="447"/>
      <c r="E41" s="311"/>
      <c r="F41" s="366" t="s">
        <v>457</v>
      </c>
      <c r="G41" s="367"/>
      <c r="H41" s="368"/>
      <c r="I41" s="312">
        <v>4029</v>
      </c>
      <c r="J41" s="313"/>
      <c r="K41" s="314">
        <v>132</v>
      </c>
      <c r="L41" s="325">
        <f t="shared" si="2"/>
        <v>0</v>
      </c>
      <c r="M41" s="315"/>
      <c r="N41" s="316"/>
      <c r="O41" s="317"/>
      <c r="P41" s="318"/>
      <c r="Q41" s="9"/>
    </row>
    <row r="42" spans="1:17" ht="24" customHeight="1">
      <c r="A42" s="1"/>
      <c r="B42" s="5"/>
      <c r="C42" s="351"/>
      <c r="D42" s="352"/>
      <c r="E42" s="180"/>
      <c r="F42" s="388" t="s">
        <v>16</v>
      </c>
      <c r="G42" s="451"/>
      <c r="H42" s="389"/>
      <c r="I42" s="80">
        <v>4029</v>
      </c>
      <c r="J42" s="193"/>
      <c r="K42" s="209">
        <v>197</v>
      </c>
      <c r="L42" s="324">
        <f t="shared" si="2"/>
        <v>0</v>
      </c>
      <c r="M42" s="185"/>
      <c r="N42" s="201"/>
      <c r="O42" s="186"/>
      <c r="P42" s="187"/>
      <c r="Q42" s="9"/>
    </row>
    <row r="43" spans="1:17" ht="24" customHeight="1" thickBot="1">
      <c r="A43" s="1"/>
      <c r="B43" s="5"/>
      <c r="C43" s="354"/>
      <c r="D43" s="355"/>
      <c r="E43" s="319"/>
      <c r="F43" s="448" t="s">
        <v>17</v>
      </c>
      <c r="G43" s="449"/>
      <c r="H43" s="450"/>
      <c r="I43" s="231">
        <v>4029</v>
      </c>
      <c r="J43" s="320"/>
      <c r="K43" s="321">
        <v>329</v>
      </c>
      <c r="L43" s="323">
        <f t="shared" si="2"/>
        <v>0</v>
      </c>
      <c r="M43" s="235"/>
      <c r="N43" s="287"/>
      <c r="O43" s="237"/>
      <c r="P43" s="238"/>
      <c r="Q43" s="9"/>
    </row>
    <row r="44" spans="1:17" ht="24" customHeight="1" hidden="1">
      <c r="A44" s="1"/>
      <c r="B44" s="5"/>
      <c r="C44" s="339" t="s">
        <v>273</v>
      </c>
      <c r="D44" s="340"/>
      <c r="E44" s="341"/>
      <c r="F44" s="309"/>
      <c r="G44" s="309"/>
      <c r="H44" s="309"/>
      <c r="I44" s="85"/>
      <c r="J44" s="310"/>
      <c r="K44" s="209"/>
      <c r="L44" s="329">
        <f>IF(ROUND((E!G11*-1),)&lt;&gt;0,ROUND((E!G11*-1),),0)</f>
        <v>0</v>
      </c>
      <c r="M44" s="223"/>
      <c r="N44" s="283"/>
      <c r="O44" s="225"/>
      <c r="P44" s="226"/>
      <c r="Q44" s="9"/>
    </row>
    <row r="45" spans="1:17" ht="24" customHeight="1" hidden="1">
      <c r="A45" s="1"/>
      <c r="B45" s="5"/>
      <c r="C45" s="339" t="s">
        <v>274</v>
      </c>
      <c r="D45" s="340"/>
      <c r="E45" s="341"/>
      <c r="F45" s="81"/>
      <c r="G45" s="81"/>
      <c r="H45" s="81"/>
      <c r="I45" s="80"/>
      <c r="J45" s="139"/>
      <c r="K45" s="138"/>
      <c r="L45" s="330"/>
      <c r="M45" s="185"/>
      <c r="N45" s="201"/>
      <c r="O45" s="186"/>
      <c r="P45" s="187"/>
      <c r="Q45" s="9"/>
    </row>
    <row r="46" spans="1:17" ht="24" customHeight="1">
      <c r="A46" s="1"/>
      <c r="B46" s="5"/>
      <c r="C46" s="446" t="s">
        <v>473</v>
      </c>
      <c r="D46" s="447"/>
      <c r="E46" s="216"/>
      <c r="F46" s="366" t="s">
        <v>457</v>
      </c>
      <c r="G46" s="367"/>
      <c r="H46" s="368"/>
      <c r="I46" s="85">
        <v>4029</v>
      </c>
      <c r="J46" s="193"/>
      <c r="K46" s="209">
        <v>132</v>
      </c>
      <c r="L46" s="324">
        <f>J46*-K46</f>
        <v>0</v>
      </c>
      <c r="M46" s="185"/>
      <c r="N46" s="201"/>
      <c r="O46" s="186"/>
      <c r="P46" s="187"/>
      <c r="Q46" s="9"/>
    </row>
    <row r="47" spans="1:17" ht="24" customHeight="1">
      <c r="A47" s="1"/>
      <c r="B47" s="5"/>
      <c r="C47" s="351"/>
      <c r="D47" s="352"/>
      <c r="E47" s="216"/>
      <c r="F47" s="388" t="s">
        <v>16</v>
      </c>
      <c r="G47" s="451"/>
      <c r="H47" s="389"/>
      <c r="I47" s="85">
        <v>4029</v>
      </c>
      <c r="J47" s="193"/>
      <c r="K47" s="209">
        <v>197</v>
      </c>
      <c r="L47" s="324">
        <f>J47*-K47</f>
        <v>0</v>
      </c>
      <c r="M47" s="185"/>
      <c r="N47" s="201"/>
      <c r="O47" s="186"/>
      <c r="P47" s="187"/>
      <c r="Q47" s="9"/>
    </row>
    <row r="48" spans="1:17" ht="24" customHeight="1" thickBot="1">
      <c r="A48" s="1"/>
      <c r="B48" s="5"/>
      <c r="C48" s="354"/>
      <c r="D48" s="355"/>
      <c r="E48" s="216"/>
      <c r="F48" s="448" t="s">
        <v>17</v>
      </c>
      <c r="G48" s="449"/>
      <c r="H48" s="450"/>
      <c r="I48" s="256">
        <v>4029</v>
      </c>
      <c r="J48" s="320"/>
      <c r="K48" s="298">
        <v>329</v>
      </c>
      <c r="L48" s="326">
        <f>J48*-K48</f>
        <v>0</v>
      </c>
      <c r="M48" s="235"/>
      <c r="N48" s="287"/>
      <c r="O48" s="237"/>
      <c r="P48" s="238"/>
      <c r="Q48" s="9"/>
    </row>
    <row r="49" spans="1:17" ht="27" customHeight="1">
      <c r="A49" s="21"/>
      <c r="B49" s="21"/>
      <c r="C49" s="342" t="s">
        <v>303</v>
      </c>
      <c r="D49" s="343"/>
      <c r="E49" s="20"/>
      <c r="F49" s="452"/>
      <c r="G49" s="453"/>
      <c r="H49" s="454"/>
      <c r="I49" s="85"/>
      <c r="J49" s="86"/>
      <c r="K49" s="86"/>
      <c r="L49" s="327"/>
      <c r="M49" s="223"/>
      <c r="N49" s="283"/>
      <c r="O49" s="225"/>
      <c r="P49" s="226"/>
      <c r="Q49" s="9"/>
    </row>
    <row r="50" spans="1:17" ht="27" customHeight="1">
      <c r="A50" s="21"/>
      <c r="B50" s="23"/>
      <c r="C50" s="77" t="s">
        <v>445</v>
      </c>
      <c r="D50" s="87"/>
      <c r="E50" s="88"/>
      <c r="F50" s="87"/>
      <c r="G50" s="344"/>
      <c r="H50" s="345"/>
      <c r="I50" s="80"/>
      <c r="J50" s="89"/>
      <c r="K50" s="89"/>
      <c r="L50" s="328"/>
      <c r="M50" s="185"/>
      <c r="N50" s="201"/>
      <c r="O50" s="186"/>
      <c r="P50" s="203"/>
      <c r="Q50" s="22"/>
    </row>
    <row r="51" spans="1:17" ht="37.5" customHeight="1" thickBot="1">
      <c r="A51" s="21"/>
      <c r="B51" s="23"/>
      <c r="C51" s="332" t="s">
        <v>451</v>
      </c>
      <c r="D51" s="332"/>
      <c r="E51" s="332"/>
      <c r="F51" s="332"/>
      <c r="G51" s="332"/>
      <c r="H51" s="332"/>
      <c r="I51" s="332"/>
      <c r="J51" s="332"/>
      <c r="K51" s="332"/>
      <c r="L51" s="337">
        <f>SUM(L34:L48)-(L49+L50)</f>
        <v>0</v>
      </c>
      <c r="M51" s="360"/>
      <c r="N51" s="361"/>
      <c r="O51" s="361"/>
      <c r="P51" s="362"/>
      <c r="Q51" s="24"/>
    </row>
    <row r="52" spans="1:17" ht="11.25" customHeight="1" thickBot="1">
      <c r="A52" s="21"/>
      <c r="B52" s="23"/>
      <c r="C52" s="332"/>
      <c r="D52" s="332"/>
      <c r="E52" s="156" t="s">
        <v>24</v>
      </c>
      <c r="F52" s="157"/>
      <c r="G52" s="357" t="s">
        <v>449</v>
      </c>
      <c r="H52" s="358"/>
      <c r="I52" s="358"/>
      <c r="J52" s="358"/>
      <c r="K52" s="358"/>
      <c r="L52" s="358"/>
      <c r="M52" s="358"/>
      <c r="N52" s="358"/>
      <c r="O52" s="358"/>
      <c r="P52" s="359"/>
      <c r="Q52" s="24"/>
    </row>
    <row r="53" spans="1:17" ht="37.5" customHeight="1" thickBot="1">
      <c r="A53" s="21"/>
      <c r="B53" s="23"/>
      <c r="C53" s="332" t="s">
        <v>23</v>
      </c>
      <c r="D53" s="332"/>
      <c r="E53" s="90"/>
      <c r="F53" s="158" t="s">
        <v>24</v>
      </c>
      <c r="G53" s="90" t="s">
        <v>25</v>
      </c>
      <c r="H53" s="26"/>
      <c r="I53" s="26"/>
      <c r="J53" s="27"/>
      <c r="K53" s="144"/>
      <c r="L53" s="144"/>
      <c r="M53" s="154"/>
      <c r="N53" s="154"/>
      <c r="O53" s="154"/>
      <c r="P53" s="155"/>
      <c r="Q53" s="24"/>
    </row>
    <row r="54" spans="1:17" ht="37.5" customHeight="1" thickBot="1">
      <c r="A54" s="21"/>
      <c r="B54" s="23"/>
      <c r="C54" s="332" t="s">
        <v>285</v>
      </c>
      <c r="D54" s="332"/>
      <c r="E54" s="25" t="s">
        <v>24</v>
      </c>
      <c r="F54" s="158" t="s">
        <v>24</v>
      </c>
      <c r="G54" s="25" t="s">
        <v>25</v>
      </c>
      <c r="H54" s="28"/>
      <c r="I54" s="28"/>
      <c r="J54" s="28"/>
      <c r="K54" s="26"/>
      <c r="L54" s="26"/>
      <c r="M54" s="28"/>
      <c r="N54" s="28"/>
      <c r="O54" s="28"/>
      <c r="P54" s="29"/>
      <c r="Q54" s="24"/>
    </row>
    <row r="55" spans="1:17" ht="37.5" customHeight="1" thickBot="1">
      <c r="A55" s="22"/>
      <c r="B55" s="23"/>
      <c r="C55" s="332" t="s">
        <v>286</v>
      </c>
      <c r="D55" s="332"/>
      <c r="E55" s="25" t="s">
        <v>24</v>
      </c>
      <c r="F55" s="158" t="s">
        <v>24</v>
      </c>
      <c r="G55" s="25" t="s">
        <v>25</v>
      </c>
      <c r="H55" s="30" t="s">
        <v>0</v>
      </c>
      <c r="I55" s="30"/>
      <c r="J55" s="30"/>
      <c r="K55" s="30"/>
      <c r="L55" s="30"/>
      <c r="M55" s="30"/>
      <c r="N55" s="30"/>
      <c r="O55" s="30"/>
      <c r="P55" s="31"/>
      <c r="Q55" s="24"/>
    </row>
    <row r="56" spans="1:17" ht="15" hidden="1">
      <c r="A56" s="3"/>
      <c r="B56" s="3"/>
      <c r="C56" s="22"/>
      <c r="D56" s="22"/>
      <c r="E56" s="24"/>
      <c r="F56" s="24"/>
      <c r="G56" s="24"/>
      <c r="H56" s="24"/>
      <c r="I56" s="24"/>
      <c r="J56" s="24"/>
      <c r="K56" s="24"/>
      <c r="L56" s="24"/>
      <c r="M56" s="24"/>
      <c r="N56" s="24"/>
      <c r="O56" s="24"/>
      <c r="P56" s="24"/>
      <c r="Q56" s="3"/>
    </row>
    <row r="57" spans="1:17" ht="15">
      <c r="A57" s="3"/>
      <c r="B57" s="3"/>
      <c r="C57" s="32"/>
      <c r="D57" s="3"/>
      <c r="E57" s="3"/>
      <c r="F57" s="3"/>
      <c r="G57" s="3"/>
      <c r="H57" s="3"/>
      <c r="I57" s="3"/>
      <c r="J57" s="3"/>
      <c r="K57" s="3"/>
      <c r="L57" s="3"/>
      <c r="M57" s="32"/>
      <c r="N57" s="33"/>
      <c r="O57" s="338"/>
      <c r="P57" s="338"/>
      <c r="Q57" s="3"/>
    </row>
    <row r="58" ht="15">
      <c r="Q58" s="8"/>
    </row>
    <row r="59" spans="6:15" ht="12" hidden="1">
      <c r="F59" s="159" t="s">
        <v>275</v>
      </c>
      <c r="J59" s="159" t="s">
        <v>282</v>
      </c>
      <c r="M59" s="159" t="s">
        <v>294</v>
      </c>
      <c r="N59" s="159">
        <v>4049</v>
      </c>
      <c r="O59" s="160">
        <f>C!F48</f>
        <v>2.45</v>
      </c>
    </row>
    <row r="60" spans="6:15" ht="12" hidden="1">
      <c r="F60" s="159" t="s">
        <v>268</v>
      </c>
      <c r="J60" s="159" t="s">
        <v>260</v>
      </c>
      <c r="M60" s="159" t="s">
        <v>295</v>
      </c>
      <c r="N60" s="159">
        <v>4049</v>
      </c>
      <c r="O60" s="160">
        <f>C!F49</f>
        <v>1.35</v>
      </c>
    </row>
    <row r="61" spans="6:15" ht="12" hidden="1">
      <c r="F61" s="159" t="s">
        <v>269</v>
      </c>
      <c r="M61" s="159" t="s">
        <v>287</v>
      </c>
      <c r="N61" s="159">
        <v>4049</v>
      </c>
      <c r="O61" s="160">
        <f>C!F50</f>
        <v>6.1</v>
      </c>
    </row>
    <row r="62" spans="6:15" ht="12" hidden="1">
      <c r="F62" s="159" t="s">
        <v>260</v>
      </c>
      <c r="M62" s="159" t="s">
        <v>296</v>
      </c>
      <c r="N62" s="159">
        <v>4049</v>
      </c>
      <c r="O62" s="160">
        <f>C!F51</f>
        <v>6</v>
      </c>
    </row>
    <row r="63" spans="13:15" ht="12" hidden="1">
      <c r="M63" s="159" t="s">
        <v>297</v>
      </c>
      <c r="N63" s="159">
        <v>4049</v>
      </c>
      <c r="O63" s="160">
        <f>C!F52</f>
        <v>3.1</v>
      </c>
    </row>
    <row r="64" spans="13:15" ht="12" hidden="1">
      <c r="M64" s="159" t="s">
        <v>307</v>
      </c>
      <c r="N64" s="159">
        <v>4049</v>
      </c>
      <c r="O64" s="160">
        <f>C!F53</f>
        <v>0.7</v>
      </c>
    </row>
    <row r="65" spans="13:15" ht="12" hidden="1">
      <c r="M65" s="159" t="s">
        <v>308</v>
      </c>
      <c r="N65" s="159">
        <v>4048</v>
      </c>
      <c r="O65" s="160">
        <f>C!F54</f>
        <v>0.5</v>
      </c>
    </row>
    <row r="66" spans="13:15" ht="12" hidden="1">
      <c r="M66" s="159" t="s">
        <v>288</v>
      </c>
      <c r="N66" s="159">
        <v>4049</v>
      </c>
      <c r="O66" s="160">
        <f>C!F55</f>
        <v>1</v>
      </c>
    </row>
    <row r="67" ht="12" hidden="1">
      <c r="F67" s="159" t="s">
        <v>368</v>
      </c>
    </row>
    <row r="68" ht="12" hidden="1">
      <c r="F68" s="161"/>
    </row>
    <row r="69" ht="12" hidden="1">
      <c r="F69" s="161" t="s">
        <v>327</v>
      </c>
    </row>
    <row r="70" ht="12" hidden="1">
      <c r="F70" s="161" t="s">
        <v>328</v>
      </c>
    </row>
    <row r="71" ht="12" hidden="1">
      <c r="F71" s="161" t="s">
        <v>335</v>
      </c>
    </row>
    <row r="72" ht="12" hidden="1">
      <c r="F72" s="161" t="s">
        <v>349</v>
      </c>
    </row>
    <row r="73" ht="12" hidden="1">
      <c r="F73" s="161" t="s">
        <v>322</v>
      </c>
    </row>
    <row r="74" ht="12" hidden="1">
      <c r="F74" s="161" t="s">
        <v>336</v>
      </c>
    </row>
    <row r="75" ht="12" hidden="1">
      <c r="F75" s="161" t="s">
        <v>345</v>
      </c>
    </row>
    <row r="76" ht="12" hidden="1">
      <c r="F76" s="161" t="s">
        <v>350</v>
      </c>
    </row>
    <row r="77" ht="12" hidden="1">
      <c r="F77" s="161" t="s">
        <v>351</v>
      </c>
    </row>
    <row r="78" ht="12" hidden="1">
      <c r="F78" s="161" t="s">
        <v>329</v>
      </c>
    </row>
    <row r="79" ht="12" hidden="1">
      <c r="F79" s="161" t="s">
        <v>346</v>
      </c>
    </row>
    <row r="80" ht="12" hidden="1">
      <c r="F80" s="161" t="s">
        <v>320</v>
      </c>
    </row>
    <row r="81" ht="12" hidden="1">
      <c r="F81" s="161" t="s">
        <v>323</v>
      </c>
    </row>
    <row r="82" ht="12" hidden="1">
      <c r="F82" s="161" t="s">
        <v>330</v>
      </c>
    </row>
    <row r="83" ht="12" hidden="1">
      <c r="F83" s="161" t="s">
        <v>347</v>
      </c>
    </row>
    <row r="84" ht="12" hidden="1">
      <c r="F84" s="161" t="s">
        <v>353</v>
      </c>
    </row>
    <row r="85" ht="12" hidden="1">
      <c r="F85" s="161" t="s">
        <v>337</v>
      </c>
    </row>
    <row r="86" ht="12" hidden="1">
      <c r="F86" s="161" t="s">
        <v>354</v>
      </c>
    </row>
    <row r="87" ht="12" hidden="1">
      <c r="F87" s="161" t="s">
        <v>359</v>
      </c>
    </row>
    <row r="88" ht="12" hidden="1">
      <c r="F88" s="161" t="s">
        <v>363</v>
      </c>
    </row>
    <row r="89" ht="12" hidden="1">
      <c r="F89" s="161" t="s">
        <v>331</v>
      </c>
    </row>
    <row r="90" ht="12" hidden="1">
      <c r="F90" s="161" t="s">
        <v>338</v>
      </c>
    </row>
    <row r="91" ht="12" hidden="1">
      <c r="F91" s="161" t="s">
        <v>348</v>
      </c>
    </row>
    <row r="92" ht="12" hidden="1">
      <c r="F92" s="161" t="s">
        <v>355</v>
      </c>
    </row>
    <row r="93" ht="12" hidden="1">
      <c r="F93" s="161" t="s">
        <v>366</v>
      </c>
    </row>
    <row r="94" ht="12" hidden="1">
      <c r="F94" s="161" t="s">
        <v>360</v>
      </c>
    </row>
    <row r="95" ht="12" hidden="1">
      <c r="F95" s="161" t="s">
        <v>364</v>
      </c>
    </row>
    <row r="96" ht="12" hidden="1">
      <c r="F96" s="161" t="s">
        <v>324</v>
      </c>
    </row>
    <row r="97" ht="12" hidden="1">
      <c r="F97" s="161" t="s">
        <v>332</v>
      </c>
    </row>
    <row r="98" ht="12" hidden="1">
      <c r="F98" s="161" t="s">
        <v>339</v>
      </c>
    </row>
    <row r="99" ht="12" hidden="1">
      <c r="F99" s="161" t="s">
        <v>356</v>
      </c>
    </row>
    <row r="100" ht="12" hidden="1">
      <c r="F100" s="161" t="s">
        <v>321</v>
      </c>
    </row>
    <row r="101" ht="12" hidden="1">
      <c r="F101" s="161" t="s">
        <v>361</v>
      </c>
    </row>
    <row r="102" ht="12" hidden="1">
      <c r="F102" s="161" t="s">
        <v>365</v>
      </c>
    </row>
    <row r="103" ht="12" hidden="1">
      <c r="F103" s="161" t="s">
        <v>340</v>
      </c>
    </row>
    <row r="104" ht="12" hidden="1">
      <c r="F104" s="161" t="s">
        <v>341</v>
      </c>
    </row>
    <row r="105" ht="12" hidden="1">
      <c r="F105" s="161" t="s">
        <v>352</v>
      </c>
    </row>
    <row r="106" ht="12" hidden="1">
      <c r="F106" s="161" t="s">
        <v>357</v>
      </c>
    </row>
    <row r="107" ht="12" hidden="1">
      <c r="F107" s="161" t="s">
        <v>342</v>
      </c>
    </row>
    <row r="108" ht="12" hidden="1">
      <c r="F108" s="161" t="s">
        <v>325</v>
      </c>
    </row>
    <row r="109" ht="12" hidden="1">
      <c r="F109" s="161" t="s">
        <v>333</v>
      </c>
    </row>
    <row r="110" ht="12" hidden="1">
      <c r="F110" s="161" t="s">
        <v>343</v>
      </c>
    </row>
    <row r="111" ht="12" hidden="1">
      <c r="F111" s="161" t="s">
        <v>358</v>
      </c>
    </row>
    <row r="112" ht="12" hidden="1">
      <c r="F112" s="161" t="s">
        <v>367</v>
      </c>
    </row>
    <row r="113" ht="12" hidden="1">
      <c r="F113" s="161" t="s">
        <v>362</v>
      </c>
    </row>
    <row r="114" ht="12" hidden="1">
      <c r="F114" s="161" t="s">
        <v>334</v>
      </c>
    </row>
    <row r="115" ht="12" hidden="1">
      <c r="F115" s="161" t="s">
        <v>344</v>
      </c>
    </row>
    <row r="116" ht="12" hidden="1">
      <c r="F116" s="161" t="s">
        <v>326</v>
      </c>
    </row>
    <row r="117" ht="12" hidden="1"/>
    <row r="118" ht="12" hidden="1"/>
    <row r="119" ht="12" hidden="1"/>
    <row r="120" ht="12" hidden="1"/>
    <row r="121" ht="12" hidden="1"/>
    <row r="122" ht="12" hidden="1"/>
    <row r="123" ht="12" hidden="1"/>
    <row r="124" ht="12" hidden="1"/>
  </sheetData>
  <sheetProtection selectLockedCells="1"/>
  <mergeCells count="61">
    <mergeCell ref="F49:H49"/>
    <mergeCell ref="G33:H33"/>
    <mergeCell ref="F42:H42"/>
    <mergeCell ref="C41:D43"/>
    <mergeCell ref="F32:H32"/>
    <mergeCell ref="C46:D48"/>
    <mergeCell ref="F46:H46"/>
    <mergeCell ref="F37:H37"/>
    <mergeCell ref="F47:H47"/>
    <mergeCell ref="C38:D40"/>
    <mergeCell ref="F43:H43"/>
    <mergeCell ref="F48:H48"/>
    <mergeCell ref="F4:J4"/>
    <mergeCell ref="I7:J7"/>
    <mergeCell ref="F17:H17"/>
    <mergeCell ref="G31:H31"/>
    <mergeCell ref="C19:D20"/>
    <mergeCell ref="F5:H5"/>
    <mergeCell ref="C17:D18"/>
    <mergeCell ref="G15:H15"/>
    <mergeCell ref="C12:H12"/>
    <mergeCell ref="M6:P7"/>
    <mergeCell ref="O8:P10"/>
    <mergeCell ref="F21:H21"/>
    <mergeCell ref="C9:K9"/>
    <mergeCell ref="C11:H11"/>
    <mergeCell ref="C15:D16"/>
    <mergeCell ref="K6:L6"/>
    <mergeCell ref="C10:K10"/>
    <mergeCell ref="I8:J8"/>
    <mergeCell ref="C7:H8"/>
    <mergeCell ref="K7:L7"/>
    <mergeCell ref="N4:O4"/>
    <mergeCell ref="F3:M3"/>
    <mergeCell ref="C4:D4"/>
    <mergeCell ref="C5:D5"/>
    <mergeCell ref="C6:D6"/>
    <mergeCell ref="I6:J6"/>
    <mergeCell ref="L4:M4"/>
    <mergeCell ref="N5:O5"/>
    <mergeCell ref="L5:M5"/>
    <mergeCell ref="M11:P11"/>
    <mergeCell ref="F41:H41"/>
    <mergeCell ref="C23:D23"/>
    <mergeCell ref="F20:H20"/>
    <mergeCell ref="F23:H23"/>
    <mergeCell ref="F6:H6"/>
    <mergeCell ref="C22:D22"/>
    <mergeCell ref="C21:D21"/>
    <mergeCell ref="M34:P34"/>
    <mergeCell ref="I11:L11"/>
    <mergeCell ref="O57:P57"/>
    <mergeCell ref="C44:E44"/>
    <mergeCell ref="C45:E45"/>
    <mergeCell ref="C49:D49"/>
    <mergeCell ref="G50:H50"/>
    <mergeCell ref="C24:D24"/>
    <mergeCell ref="F35:H35"/>
    <mergeCell ref="C35:E37"/>
    <mergeCell ref="G52:P52"/>
    <mergeCell ref="M51:P51"/>
  </mergeCells>
  <conditionalFormatting sqref="F44:H45 J27:J29 L14:L50">
    <cfRule type="cellIs" priority="1" dxfId="2" operator="equal" stopIfTrue="1">
      <formula>0</formula>
    </cfRule>
  </conditionalFormatting>
  <dataValidations count="6">
    <dataValidation type="decimal" allowBlank="1" showInputMessage="1" showErrorMessage="1" error="Du må taste inn beløp som heltall (f.eks. 150) eller desimaltall (f.eks. 150,00)" sqref="L49:L50">
      <formula1>0</formula1>
      <formula2>50000</formula2>
    </dataValidation>
    <dataValidation type="whole" allowBlank="1" showInputMessage="1" showErrorMessage="1" error="Du må taste inn antall som heltall (f.eks 5)" sqref="J32 J14:J24">
      <formula1>0</formula1>
      <formula2>100</formula2>
    </dataValidation>
    <dataValidation type="whole" allowBlank="1" showInputMessage="1" showErrorMessage="1" error="Du må taste inn antall som heltall (f.eks 5)" sqref="J30:J31">
      <formula1>0</formula1>
      <formula2>10000</formula2>
    </dataValidation>
    <dataValidation type="whole" allowBlank="1" showInputMessage="1" showErrorMessage="1" error="Du må taste inn antall som heltall (f.eks.50)" sqref="J33">
      <formula1>0</formula1>
      <formula2>10000</formula2>
    </dataValidation>
    <dataValidation type="whole" allowBlank="1" showInputMessage="1" showErrorMessage="1" error="Du må taste inn sats som heltall (f.eks. 100)" sqref="K32">
      <formula1>0</formula1>
      <formula2>500</formula2>
    </dataValidation>
    <dataValidation type="decimal" allowBlank="1" showInputMessage="1" showErrorMessage="1" error="Du må taste inn sats som heltall (f.eks. 150) eller desimaltall (f.eks. 150,00)" sqref="K33">
      <formula1>0</formula1>
      <formula2>50000</formula2>
    </dataValidation>
  </dataValidations>
  <printOptions/>
  <pageMargins left="0.26" right="0.1968503937007874" top="1.0236220472440944" bottom="0.2362204724409449" header="0" footer="0"/>
  <pageSetup horizontalDpi="600" verticalDpi="600" orientation="portrait" paperSize="9" scale="55" r:id="rId4"/>
  <ignoredErrors>
    <ignoredError sqref="L32 L22" formula="1"/>
  </ignoredErrors>
  <drawing r:id="rId3"/>
  <legacyDrawing r:id="rId2"/>
</worksheet>
</file>

<file path=xl/worksheets/sheet2.xml><?xml version="1.0" encoding="utf-8"?>
<worksheet xmlns="http://schemas.openxmlformats.org/spreadsheetml/2006/main" xmlns:r="http://schemas.openxmlformats.org/officeDocument/2006/relationships">
  <sheetPr codeName="Ark2">
    <pageSetUpPr fitToPage="1"/>
  </sheetPr>
  <dimension ref="A1:O58"/>
  <sheetViews>
    <sheetView showGridLines="0" showRowColHeaders="0" showZeros="0" zoomScale="75" zoomScaleNormal="75" zoomScalePageLayoutView="0" workbookViewId="0" topLeftCell="A1">
      <selection activeCell="N5" sqref="N5"/>
    </sheetView>
  </sheetViews>
  <sheetFormatPr defaultColWidth="11.421875" defaultRowHeight="12.75"/>
  <cols>
    <col min="1" max="1" width="3.421875" style="0" customWidth="1"/>
    <col min="2" max="2" width="12.421875" style="0" customWidth="1"/>
    <col min="3" max="3" width="8.7109375" style="0" customWidth="1"/>
    <col min="4" max="5" width="11.140625" style="0" customWidth="1"/>
    <col min="6" max="6" width="22.7109375" style="0" customWidth="1"/>
    <col min="7" max="7" width="8.7109375" style="0" customWidth="1"/>
    <col min="8" max="8" width="8.57421875" style="0" customWidth="1"/>
    <col min="9" max="9" width="9.421875" style="0" customWidth="1"/>
    <col min="10" max="10" width="10.140625" style="0" bestFit="1" customWidth="1"/>
    <col min="11" max="11" width="10.57421875" style="0" customWidth="1"/>
    <col min="12" max="12" width="12.421875" style="0" customWidth="1"/>
    <col min="13" max="13" width="8.57421875" style="0" customWidth="1"/>
    <col min="14" max="14" width="13.7109375" style="0" customWidth="1"/>
    <col min="15" max="15" width="3.421875" style="0" customWidth="1"/>
    <col min="16" max="19" width="0" style="0" hidden="1" customWidth="1"/>
  </cols>
  <sheetData>
    <row r="1" spans="1:15" ht="10.5" customHeight="1">
      <c r="A1" s="34"/>
      <c r="B1" s="34"/>
      <c r="C1" s="34"/>
      <c r="D1" s="34"/>
      <c r="E1" s="34"/>
      <c r="F1" s="34"/>
      <c r="G1" s="34"/>
      <c r="H1" s="34"/>
      <c r="I1" s="34"/>
      <c r="J1" s="34"/>
      <c r="K1" s="34"/>
      <c r="L1" s="34"/>
      <c r="M1" s="34"/>
      <c r="N1" s="34"/>
      <c r="O1" s="34"/>
    </row>
    <row r="2" spans="1:15" ht="20.25">
      <c r="A2" s="34"/>
      <c r="B2" s="103" t="s">
        <v>26</v>
      </c>
      <c r="C2" s="131"/>
      <c r="D2" s="131"/>
      <c r="E2" s="131"/>
      <c r="F2" s="131"/>
      <c r="G2" s="131"/>
      <c r="H2" s="42"/>
      <c r="I2" s="42"/>
      <c r="J2" s="104"/>
      <c r="K2" s="467" t="s">
        <v>27</v>
      </c>
      <c r="L2" s="468"/>
      <c r="M2" s="468"/>
      <c r="N2" s="469"/>
      <c r="O2" s="34"/>
    </row>
    <row r="3" spans="1:15" ht="17.25">
      <c r="A3" s="34"/>
      <c r="B3" s="120"/>
      <c r="C3" s="98" t="s">
        <v>258</v>
      </c>
      <c r="D3" s="99"/>
      <c r="E3" s="97"/>
      <c r="F3" s="98" t="s">
        <v>28</v>
      </c>
      <c r="G3" s="96"/>
      <c r="H3" s="130"/>
      <c r="I3" s="101" t="s">
        <v>29</v>
      </c>
      <c r="J3" s="102"/>
      <c r="K3" s="473" t="s">
        <v>30</v>
      </c>
      <c r="L3" s="474"/>
      <c r="M3" s="475"/>
      <c r="N3" s="167"/>
      <c r="O3" s="34"/>
    </row>
    <row r="4" spans="1:15" ht="69.75" customHeight="1">
      <c r="A4" s="34"/>
      <c r="B4" s="92" t="s">
        <v>5</v>
      </c>
      <c r="C4" s="133" t="s">
        <v>31</v>
      </c>
      <c r="D4" s="100" t="s">
        <v>32</v>
      </c>
      <c r="E4" s="134"/>
      <c r="F4" s="132" t="s">
        <v>33</v>
      </c>
      <c r="G4" s="132" t="s">
        <v>31</v>
      </c>
      <c r="H4" s="94" t="s">
        <v>34</v>
      </c>
      <c r="I4" s="94" t="s">
        <v>276</v>
      </c>
      <c r="J4" s="94" t="s">
        <v>394</v>
      </c>
      <c r="K4" s="95" t="s">
        <v>35</v>
      </c>
      <c r="L4" s="94" t="s">
        <v>36</v>
      </c>
      <c r="M4" s="166" t="s">
        <v>6</v>
      </c>
      <c r="N4" s="110" t="s">
        <v>37</v>
      </c>
      <c r="O4" s="34"/>
    </row>
    <row r="5" spans="1:15" ht="18.75" customHeight="1">
      <c r="A5" s="34"/>
      <c r="B5" s="195"/>
      <c r="C5" s="195"/>
      <c r="D5" s="463"/>
      <c r="E5" s="464"/>
      <c r="F5" s="196"/>
      <c r="G5" s="163"/>
      <c r="H5" s="126"/>
      <c r="I5" s="125"/>
      <c r="J5" s="127"/>
      <c r="K5" s="82"/>
      <c r="L5" s="128"/>
      <c r="M5" s="82"/>
      <c r="N5" s="111"/>
      <c r="O5" s="34"/>
    </row>
    <row r="6" spans="1:15" ht="18.75" customHeight="1">
      <c r="A6" s="34"/>
      <c r="B6" s="75"/>
      <c r="C6" s="75"/>
      <c r="D6" s="463"/>
      <c r="E6" s="464"/>
      <c r="F6" s="196"/>
      <c r="G6" s="163"/>
      <c r="H6" s="75"/>
      <c r="I6" s="125"/>
      <c r="J6" s="127"/>
      <c r="K6" s="82"/>
      <c r="L6" s="128"/>
      <c r="M6" s="82"/>
      <c r="N6" s="111"/>
      <c r="O6" s="34"/>
    </row>
    <row r="7" spans="1:15" ht="18.75" customHeight="1">
      <c r="A7" s="34"/>
      <c r="B7" s="75"/>
      <c r="C7" s="75"/>
      <c r="D7" s="463"/>
      <c r="E7" s="464"/>
      <c r="F7" s="196"/>
      <c r="G7" s="163"/>
      <c r="H7" s="75"/>
      <c r="I7" s="125"/>
      <c r="J7" s="127"/>
      <c r="K7" s="82"/>
      <c r="L7" s="128"/>
      <c r="M7" s="82"/>
      <c r="N7" s="111"/>
      <c r="O7" s="34"/>
    </row>
    <row r="8" spans="1:15" ht="18.75" customHeight="1">
      <c r="A8" s="34"/>
      <c r="B8" s="75"/>
      <c r="C8" s="75"/>
      <c r="D8" s="463"/>
      <c r="E8" s="464"/>
      <c r="F8" s="196"/>
      <c r="G8" s="163"/>
      <c r="H8" s="75"/>
      <c r="I8" s="125"/>
      <c r="J8" s="127"/>
      <c r="K8" s="82"/>
      <c r="L8" s="128"/>
      <c r="M8" s="82"/>
      <c r="N8" s="111"/>
      <c r="O8" s="34"/>
    </row>
    <row r="9" spans="1:15" ht="18.75" customHeight="1">
      <c r="A9" s="34"/>
      <c r="B9" s="75"/>
      <c r="C9" s="75"/>
      <c r="D9" s="463"/>
      <c r="E9" s="464"/>
      <c r="F9" s="196"/>
      <c r="G9" s="163"/>
      <c r="H9" s="75"/>
      <c r="I9" s="125"/>
      <c r="J9" s="127"/>
      <c r="K9" s="82"/>
      <c r="L9" s="128"/>
      <c r="M9" s="82"/>
      <c r="N9" s="111"/>
      <c r="O9" s="34"/>
    </row>
    <row r="10" spans="1:15" ht="18.75" customHeight="1">
      <c r="A10" s="34"/>
      <c r="B10" s="75"/>
      <c r="C10" s="75"/>
      <c r="D10" s="463"/>
      <c r="E10" s="464"/>
      <c r="F10" s="196"/>
      <c r="G10" s="163"/>
      <c r="H10" s="75"/>
      <c r="I10" s="125"/>
      <c r="J10" s="127"/>
      <c r="K10" s="82"/>
      <c r="L10" s="128"/>
      <c r="M10" s="82"/>
      <c r="N10" s="111"/>
      <c r="O10" s="34"/>
    </row>
    <row r="11" spans="1:15" ht="18.75" customHeight="1">
      <c r="A11" s="34"/>
      <c r="B11" s="75"/>
      <c r="C11" s="75"/>
      <c r="D11" s="463"/>
      <c r="E11" s="464"/>
      <c r="F11" s="196"/>
      <c r="G11" s="163"/>
      <c r="H11" s="75"/>
      <c r="I11" s="125"/>
      <c r="J11" s="127"/>
      <c r="K11" s="82"/>
      <c r="L11" s="128"/>
      <c r="M11" s="82"/>
      <c r="N11" s="111"/>
      <c r="O11" s="34"/>
    </row>
    <row r="12" spans="1:15" ht="18.75" customHeight="1">
      <c r="A12" s="34"/>
      <c r="B12" s="75"/>
      <c r="C12" s="75"/>
      <c r="D12" s="463"/>
      <c r="E12" s="464"/>
      <c r="F12" s="196"/>
      <c r="G12" s="163"/>
      <c r="H12" s="75"/>
      <c r="I12" s="125"/>
      <c r="J12" s="127"/>
      <c r="K12" s="82"/>
      <c r="L12" s="128"/>
      <c r="M12" s="82"/>
      <c r="N12" s="111"/>
      <c r="O12" s="34"/>
    </row>
    <row r="13" spans="1:15" ht="18.75" customHeight="1">
      <c r="A13" s="34"/>
      <c r="B13" s="75"/>
      <c r="C13" s="75"/>
      <c r="D13" s="463"/>
      <c r="E13" s="464"/>
      <c r="F13" s="196"/>
      <c r="G13" s="163"/>
      <c r="H13" s="75"/>
      <c r="I13" s="125"/>
      <c r="J13" s="127"/>
      <c r="K13" s="82"/>
      <c r="L13" s="128"/>
      <c r="M13" s="82"/>
      <c r="N13" s="111"/>
      <c r="O13" s="34"/>
    </row>
    <row r="14" spans="1:15" ht="18.75" customHeight="1">
      <c r="A14" s="34"/>
      <c r="B14" s="75"/>
      <c r="C14" s="75"/>
      <c r="D14" s="463"/>
      <c r="E14" s="464"/>
      <c r="F14" s="196"/>
      <c r="G14" s="163"/>
      <c r="H14" s="75"/>
      <c r="I14" s="125"/>
      <c r="J14" s="127"/>
      <c r="K14" s="82"/>
      <c r="L14" s="128"/>
      <c r="M14" s="82"/>
      <c r="N14" s="111"/>
      <c r="O14" s="34"/>
    </row>
    <row r="15" spans="1:15" ht="18.75" customHeight="1">
      <c r="A15" s="34"/>
      <c r="B15" s="75"/>
      <c r="C15" s="75"/>
      <c r="D15" s="463"/>
      <c r="E15" s="464"/>
      <c r="F15" s="196"/>
      <c r="G15" s="163"/>
      <c r="H15" s="75"/>
      <c r="I15" s="125"/>
      <c r="J15" s="127"/>
      <c r="K15" s="82"/>
      <c r="L15" s="128"/>
      <c r="M15" s="82"/>
      <c r="N15" s="111"/>
      <c r="O15" s="34"/>
    </row>
    <row r="16" spans="1:15" ht="18.75" customHeight="1">
      <c r="A16" s="34"/>
      <c r="B16" s="75"/>
      <c r="C16" s="75"/>
      <c r="D16" s="463"/>
      <c r="E16" s="464"/>
      <c r="F16" s="196"/>
      <c r="G16" s="163"/>
      <c r="H16" s="75"/>
      <c r="I16" s="125"/>
      <c r="J16" s="127"/>
      <c r="K16" s="82"/>
      <c r="L16" s="128"/>
      <c r="M16" s="82"/>
      <c r="N16" s="111"/>
      <c r="O16" s="34"/>
    </row>
    <row r="17" spans="1:15" ht="18.75" customHeight="1">
      <c r="A17" s="34"/>
      <c r="B17" s="75"/>
      <c r="C17" s="75"/>
      <c r="D17" s="463"/>
      <c r="E17" s="464"/>
      <c r="F17" s="196"/>
      <c r="G17" s="163"/>
      <c r="H17" s="75"/>
      <c r="I17" s="125"/>
      <c r="J17" s="127"/>
      <c r="K17" s="82"/>
      <c r="L17" s="128"/>
      <c r="M17" s="82"/>
      <c r="N17" s="111"/>
      <c r="O17" s="34"/>
    </row>
    <row r="18" spans="1:15" ht="18.75" customHeight="1">
      <c r="A18" s="34"/>
      <c r="B18" s="75"/>
      <c r="C18" s="75"/>
      <c r="D18" s="465"/>
      <c r="E18" s="466"/>
      <c r="F18" s="196"/>
      <c r="G18" s="163"/>
      <c r="H18" s="75"/>
      <c r="I18" s="125"/>
      <c r="J18" s="127"/>
      <c r="K18" s="82"/>
      <c r="L18" s="128"/>
      <c r="M18" s="82"/>
      <c r="N18" s="111"/>
      <c r="O18" s="34"/>
    </row>
    <row r="19" spans="1:15" ht="20.25" customHeight="1">
      <c r="A19" s="34"/>
      <c r="B19" s="121" t="s">
        <v>38</v>
      </c>
      <c r="C19" s="123" t="s">
        <v>39</v>
      </c>
      <c r="D19" s="481"/>
      <c r="E19" s="482"/>
      <c r="F19" s="36" t="s">
        <v>40</v>
      </c>
      <c r="G19" s="36"/>
      <c r="H19" s="37"/>
      <c r="I19" s="36"/>
      <c r="J19" s="91">
        <f>SUM(J5:J18)</f>
        <v>0</v>
      </c>
      <c r="K19" s="36"/>
      <c r="L19" s="36"/>
      <c r="M19" s="137" t="s">
        <v>266</v>
      </c>
      <c r="N19" s="105">
        <f>IF(SUM(N5:N18)=0,0,SUM(N5:N18))</f>
        <v>0</v>
      </c>
      <c r="O19" s="34"/>
    </row>
    <row r="20" spans="1:15" ht="20.25" customHeight="1">
      <c r="A20" s="34"/>
      <c r="B20" s="122" t="s">
        <v>42</v>
      </c>
      <c r="C20" s="124" t="s">
        <v>43</v>
      </c>
      <c r="D20" s="476"/>
      <c r="E20" s="477"/>
      <c r="F20" s="36" t="s">
        <v>44</v>
      </c>
      <c r="G20" s="36"/>
      <c r="H20" s="36"/>
      <c r="I20" s="36"/>
      <c r="J20" s="39">
        <v>0</v>
      </c>
      <c r="K20" s="36"/>
      <c r="L20" s="36"/>
      <c r="M20" s="36"/>
      <c r="N20" s="36"/>
      <c r="O20" s="34"/>
    </row>
    <row r="21" spans="1:15" ht="17.25">
      <c r="A21" s="34"/>
      <c r="B21" s="36"/>
      <c r="C21" s="36" t="s">
        <v>4</v>
      </c>
      <c r="D21" s="36"/>
      <c r="E21" s="36"/>
      <c r="F21" s="36" t="s">
        <v>45</v>
      </c>
      <c r="G21" s="36"/>
      <c r="H21" s="36"/>
      <c r="I21" s="36"/>
      <c r="J21" s="106">
        <f>SUM(J19:J20)</f>
        <v>0</v>
      </c>
      <c r="K21" s="36"/>
      <c r="L21" s="36"/>
      <c r="M21" s="36"/>
      <c r="N21" s="36"/>
      <c r="O21" s="34"/>
    </row>
    <row r="22" spans="1:15" ht="17.25">
      <c r="A22" s="34"/>
      <c r="B22" s="36"/>
      <c r="C22" s="36"/>
      <c r="D22" s="36"/>
      <c r="E22" s="36"/>
      <c r="F22" s="36"/>
      <c r="G22" s="36"/>
      <c r="H22" s="36"/>
      <c r="I22" s="36"/>
      <c r="J22" s="36"/>
      <c r="K22" s="36"/>
      <c r="L22" s="36"/>
      <c r="M22" s="36"/>
      <c r="N22" s="36"/>
      <c r="O22" s="34"/>
    </row>
    <row r="23" spans="1:15" ht="17.25">
      <c r="A23" s="34"/>
      <c r="B23" s="36"/>
      <c r="C23" s="36"/>
      <c r="D23" s="36"/>
      <c r="E23" s="36"/>
      <c r="F23" s="36"/>
      <c r="G23" s="36"/>
      <c r="H23" s="36"/>
      <c r="I23" s="36"/>
      <c r="J23" s="36"/>
      <c r="K23" s="36"/>
      <c r="L23" s="36"/>
      <c r="M23" s="36"/>
      <c r="N23" s="36"/>
      <c r="O23" s="34"/>
    </row>
    <row r="24" spans="1:15" ht="17.25">
      <c r="A24" s="34"/>
      <c r="B24" s="36"/>
      <c r="C24" s="36"/>
      <c r="D24" s="36"/>
      <c r="E24" s="36"/>
      <c r="F24" s="36"/>
      <c r="G24" s="36"/>
      <c r="H24" s="36"/>
      <c r="I24" s="36"/>
      <c r="J24" s="36"/>
      <c r="K24" s="36"/>
      <c r="L24" s="36"/>
      <c r="M24" s="36"/>
      <c r="N24" s="36"/>
      <c r="O24" s="34"/>
    </row>
    <row r="25" spans="1:15" ht="17.25">
      <c r="A25" s="34"/>
      <c r="B25" s="36"/>
      <c r="C25" s="36"/>
      <c r="D25" s="36"/>
      <c r="E25" s="36"/>
      <c r="F25" s="36"/>
      <c r="G25" s="36"/>
      <c r="H25" s="36"/>
      <c r="I25" s="36"/>
      <c r="J25" s="36"/>
      <c r="K25" s="36"/>
      <c r="L25" s="36"/>
      <c r="M25" s="36"/>
      <c r="N25" s="36"/>
      <c r="O25" s="34"/>
    </row>
    <row r="26" spans="1:15" ht="20.25">
      <c r="A26" s="34"/>
      <c r="B26" s="34"/>
      <c r="C26" s="34"/>
      <c r="D26" s="34"/>
      <c r="E26" s="107" t="s">
        <v>265</v>
      </c>
      <c r="F26" s="108"/>
      <c r="G26" s="108"/>
      <c r="H26" s="108"/>
      <c r="I26" s="108"/>
      <c r="J26" s="109"/>
      <c r="K26" s="478" t="s">
        <v>46</v>
      </c>
      <c r="L26" s="479"/>
      <c r="M26" s="480"/>
      <c r="N26" s="34"/>
      <c r="O26" s="34"/>
    </row>
    <row r="27" spans="1:15" ht="34.5">
      <c r="A27" s="34"/>
      <c r="B27" s="34"/>
      <c r="C27" s="34"/>
      <c r="D27" s="34"/>
      <c r="E27" s="93" t="s">
        <v>5</v>
      </c>
      <c r="F27" s="36" t="s">
        <v>47</v>
      </c>
      <c r="G27" s="36"/>
      <c r="H27" s="36"/>
      <c r="I27" s="36"/>
      <c r="J27" s="36"/>
      <c r="K27" s="110" t="s">
        <v>35</v>
      </c>
      <c r="L27" s="94" t="s">
        <v>36</v>
      </c>
      <c r="M27" s="93" t="s">
        <v>48</v>
      </c>
      <c r="N27" s="38" t="s">
        <v>9</v>
      </c>
      <c r="O27" s="34"/>
    </row>
    <row r="28" spans="1:15" ht="18" customHeight="1">
      <c r="A28" s="34"/>
      <c r="B28" s="34" t="s">
        <v>4</v>
      </c>
      <c r="C28" s="34"/>
      <c r="D28" s="34"/>
      <c r="E28" s="75"/>
      <c r="F28" s="457"/>
      <c r="G28" s="458"/>
      <c r="H28" s="458"/>
      <c r="I28" s="458"/>
      <c r="J28" s="459"/>
      <c r="K28" s="82"/>
      <c r="L28" s="129"/>
      <c r="M28" s="82" t="s">
        <v>0</v>
      </c>
      <c r="N28" s="111"/>
      <c r="O28" s="34"/>
    </row>
    <row r="29" spans="1:15" ht="18" customHeight="1">
      <c r="A29" s="34"/>
      <c r="B29" s="34" t="s">
        <v>4</v>
      </c>
      <c r="C29" s="34"/>
      <c r="D29" s="34"/>
      <c r="E29" s="75"/>
      <c r="F29" s="457"/>
      <c r="G29" s="458"/>
      <c r="H29" s="458"/>
      <c r="I29" s="458"/>
      <c r="J29" s="459"/>
      <c r="K29" s="82"/>
      <c r="L29" s="129"/>
      <c r="M29" s="82"/>
      <c r="N29" s="111"/>
      <c r="O29" s="34"/>
    </row>
    <row r="30" spans="1:15" ht="18" customHeight="1">
      <c r="A30" s="34"/>
      <c r="B30" s="34"/>
      <c r="C30" s="34"/>
      <c r="D30" s="34"/>
      <c r="E30" s="75"/>
      <c r="F30" s="198"/>
      <c r="G30" s="197"/>
      <c r="H30" s="197"/>
      <c r="I30" s="197"/>
      <c r="J30" s="199"/>
      <c r="K30" s="82"/>
      <c r="L30" s="129"/>
      <c r="M30" s="82"/>
      <c r="N30" s="111"/>
      <c r="O30" s="34"/>
    </row>
    <row r="31" spans="1:15" ht="18" customHeight="1">
      <c r="A31" s="34"/>
      <c r="B31" s="34"/>
      <c r="C31" s="34"/>
      <c r="D31" s="34"/>
      <c r="E31" s="75"/>
      <c r="F31" s="198"/>
      <c r="G31" s="197"/>
      <c r="H31" s="197"/>
      <c r="I31" s="197"/>
      <c r="J31" s="199"/>
      <c r="K31" s="82"/>
      <c r="L31" s="129"/>
      <c r="M31" s="82"/>
      <c r="N31" s="111"/>
      <c r="O31" s="34"/>
    </row>
    <row r="32" spans="1:15" ht="18" customHeight="1">
      <c r="A32" s="34"/>
      <c r="B32" s="34" t="s">
        <v>4</v>
      </c>
      <c r="C32" s="34"/>
      <c r="D32" s="34"/>
      <c r="E32" s="75"/>
      <c r="F32" s="457"/>
      <c r="G32" s="458"/>
      <c r="H32" s="458"/>
      <c r="I32" s="458"/>
      <c r="J32" s="459"/>
      <c r="K32" s="82"/>
      <c r="L32" s="129"/>
      <c r="M32" s="82"/>
      <c r="N32" s="111"/>
      <c r="O32" s="34"/>
    </row>
    <row r="33" spans="1:15" ht="18" customHeight="1">
      <c r="A33" s="34"/>
      <c r="B33" s="34"/>
      <c r="C33" s="34"/>
      <c r="D33" s="34"/>
      <c r="E33" s="75"/>
      <c r="F33" s="457"/>
      <c r="G33" s="458"/>
      <c r="H33" s="458"/>
      <c r="I33" s="458"/>
      <c r="J33" s="459"/>
      <c r="K33" s="82"/>
      <c r="L33" s="129"/>
      <c r="M33" s="82"/>
      <c r="N33" s="111"/>
      <c r="O33" s="34"/>
    </row>
    <row r="34" spans="1:15" ht="20.25" customHeight="1">
      <c r="A34" s="34"/>
      <c r="B34" s="34" t="s">
        <v>4</v>
      </c>
      <c r="C34" s="34" t="s">
        <v>4</v>
      </c>
      <c r="D34" s="34"/>
      <c r="E34" s="35"/>
      <c r="F34" s="35"/>
      <c r="G34" s="35"/>
      <c r="H34" s="35"/>
      <c r="I34" s="35"/>
      <c r="J34" s="35"/>
      <c r="K34" s="35"/>
      <c r="L34" s="35"/>
      <c r="M34" s="137" t="s">
        <v>266</v>
      </c>
      <c r="N34" s="105">
        <f>IF(SUM(N28:N33)=0,0,SUM(N28:N33))</f>
        <v>0</v>
      </c>
      <c r="O34" s="34"/>
    </row>
    <row r="35" spans="1:15" ht="15" hidden="1">
      <c r="A35" s="34"/>
      <c r="B35" s="34" t="s">
        <v>4</v>
      </c>
      <c r="C35" s="34" t="s">
        <v>4</v>
      </c>
      <c r="D35" s="34"/>
      <c r="E35" s="34" t="s">
        <v>4</v>
      </c>
      <c r="F35" s="34" t="s">
        <v>4</v>
      </c>
      <c r="G35" s="34"/>
      <c r="H35" s="34" t="s">
        <v>4</v>
      </c>
      <c r="I35" s="34"/>
      <c r="J35" s="34"/>
      <c r="K35" s="34"/>
      <c r="L35" s="34"/>
      <c r="M35" s="34"/>
      <c r="N35" s="34"/>
      <c r="O35" s="34"/>
    </row>
    <row r="36" spans="1:15" ht="15" hidden="1">
      <c r="A36" s="34"/>
      <c r="B36" s="34"/>
      <c r="C36" s="34" t="s">
        <v>4</v>
      </c>
      <c r="D36" s="34"/>
      <c r="E36" s="34"/>
      <c r="F36" s="34"/>
      <c r="G36" s="34"/>
      <c r="H36" s="34"/>
      <c r="I36" s="34"/>
      <c r="J36" s="34"/>
      <c r="K36" s="34"/>
      <c r="L36" s="34"/>
      <c r="M36" s="34"/>
      <c r="N36" s="34"/>
      <c r="O36" s="34"/>
    </row>
    <row r="37" spans="1:15" ht="15">
      <c r="A37" s="34"/>
      <c r="B37" s="34"/>
      <c r="C37" s="34" t="s">
        <v>4</v>
      </c>
      <c r="D37" s="34"/>
      <c r="E37" s="34"/>
      <c r="F37" s="34"/>
      <c r="G37" s="34"/>
      <c r="H37" s="34"/>
      <c r="I37" s="34"/>
      <c r="J37" s="34"/>
      <c r="K37" s="34"/>
      <c r="L37" s="34"/>
      <c r="M37" s="34"/>
      <c r="N37" s="34"/>
      <c r="O37" s="34"/>
    </row>
    <row r="38" spans="1:15" ht="15">
      <c r="A38" s="34"/>
      <c r="B38" s="34"/>
      <c r="C38" s="34"/>
      <c r="D38" s="34"/>
      <c r="E38" s="34"/>
      <c r="F38" s="34"/>
      <c r="G38" s="34"/>
      <c r="H38" s="34"/>
      <c r="I38" s="34"/>
      <c r="J38" s="34"/>
      <c r="K38" s="34"/>
      <c r="L38" s="34"/>
      <c r="M38" s="34"/>
      <c r="N38" s="34"/>
      <c r="O38" s="34"/>
    </row>
    <row r="39" spans="1:15" ht="3.75" customHeight="1">
      <c r="A39" s="34"/>
      <c r="B39" s="34"/>
      <c r="C39" s="34"/>
      <c r="D39" s="34"/>
      <c r="E39" s="34"/>
      <c r="F39" s="34"/>
      <c r="G39" s="34"/>
      <c r="H39" s="34"/>
      <c r="I39" s="34"/>
      <c r="J39" s="34"/>
      <c r="K39" s="34"/>
      <c r="L39" s="34"/>
      <c r="M39" s="34"/>
      <c r="N39" s="34"/>
      <c r="O39" s="34"/>
    </row>
    <row r="40" spans="1:15" ht="6" customHeight="1">
      <c r="A40" s="34"/>
      <c r="B40" s="34"/>
      <c r="C40" s="34"/>
      <c r="D40" s="34"/>
      <c r="E40" s="34"/>
      <c r="F40" s="34"/>
      <c r="G40" s="34"/>
      <c r="H40" s="34"/>
      <c r="I40" s="34"/>
      <c r="J40" s="34"/>
      <c r="K40" s="34"/>
      <c r="L40" s="34"/>
      <c r="M40" s="34"/>
      <c r="N40" s="34"/>
      <c r="O40" s="34"/>
    </row>
    <row r="41" spans="1:15" ht="21" customHeight="1">
      <c r="A41" s="34"/>
      <c r="B41" s="34"/>
      <c r="C41" s="34"/>
      <c r="D41" s="34"/>
      <c r="E41" s="34"/>
      <c r="F41" s="34"/>
      <c r="G41" s="34"/>
      <c r="H41" s="34"/>
      <c r="I41" s="34"/>
      <c r="J41" s="34"/>
      <c r="K41" s="34"/>
      <c r="L41" s="34"/>
      <c r="M41" s="34"/>
      <c r="N41" s="34"/>
      <c r="O41" s="34"/>
    </row>
    <row r="42" spans="1:15" ht="19.5" customHeight="1">
      <c r="A42" s="34"/>
      <c r="B42" s="34"/>
      <c r="C42" s="34"/>
      <c r="D42" s="34"/>
      <c r="E42" s="34"/>
      <c r="F42" s="34"/>
      <c r="G42" s="34"/>
      <c r="H42" s="34"/>
      <c r="I42" s="34"/>
      <c r="J42" s="34"/>
      <c r="K42" s="34"/>
      <c r="L42" s="34"/>
      <c r="M42" s="34"/>
      <c r="N42" s="34"/>
      <c r="O42" s="34"/>
    </row>
    <row r="43" spans="1:15" ht="15">
      <c r="A43" s="34"/>
      <c r="B43" s="34"/>
      <c r="C43" s="34"/>
      <c r="D43" s="34"/>
      <c r="E43" s="34"/>
      <c r="F43" s="34"/>
      <c r="G43" s="34"/>
      <c r="H43" s="34"/>
      <c r="I43" s="34"/>
      <c r="J43" s="34"/>
      <c r="K43" s="34"/>
      <c r="L43" s="34"/>
      <c r="M43" s="34"/>
      <c r="N43" s="34"/>
      <c r="O43" s="34"/>
    </row>
    <row r="44" spans="1:15" ht="17.25" customHeight="1">
      <c r="A44" s="34"/>
      <c r="B44" s="34"/>
      <c r="C44" s="34"/>
      <c r="D44" s="34"/>
      <c r="E44" s="135" t="s">
        <v>446</v>
      </c>
      <c r="F44" s="34"/>
      <c r="G44" s="34"/>
      <c r="H44" s="34"/>
      <c r="I44" s="34"/>
      <c r="J44" s="34"/>
      <c r="K44" s="34"/>
      <c r="L44" s="34"/>
      <c r="M44" s="34" t="s">
        <v>41</v>
      </c>
      <c r="N44" s="105">
        <f>IF(SUM(N19+N34+N42)=0,0,SUM(N19+N34+N42))</f>
        <v>0</v>
      </c>
      <c r="O44" s="34"/>
    </row>
    <row r="45" spans="1:15" ht="15">
      <c r="A45" s="34"/>
      <c r="B45" s="34"/>
      <c r="C45" s="34"/>
      <c r="D45" s="34"/>
      <c r="E45" s="34"/>
      <c r="F45" s="34"/>
      <c r="G45" s="34"/>
      <c r="H45" s="34"/>
      <c r="I45" s="34"/>
      <c r="J45" s="34"/>
      <c r="K45" s="34"/>
      <c r="L45" s="34"/>
      <c r="M45" s="34"/>
      <c r="N45" s="34"/>
      <c r="O45" s="34"/>
    </row>
    <row r="46" spans="1:15" ht="17.25">
      <c r="A46" s="34"/>
      <c r="B46" s="114" t="s">
        <v>49</v>
      </c>
      <c r="C46" s="115"/>
      <c r="D46" s="116"/>
      <c r="E46" s="42" t="s">
        <v>50</v>
      </c>
      <c r="F46" s="42"/>
      <c r="G46" s="42"/>
      <c r="H46" s="43"/>
      <c r="I46" s="43"/>
      <c r="J46" s="43"/>
      <c r="K46" s="43"/>
      <c r="L46" s="43"/>
      <c r="M46" s="43"/>
      <c r="N46" s="112"/>
      <c r="O46" s="34"/>
    </row>
    <row r="47" spans="1:15" ht="18" customHeight="1">
      <c r="A47" s="34"/>
      <c r="B47" s="117" t="s">
        <v>444</v>
      </c>
      <c r="C47" s="118"/>
      <c r="D47" s="119"/>
      <c r="E47" s="460"/>
      <c r="F47" s="461"/>
      <c r="G47" s="461"/>
      <c r="H47" s="461"/>
      <c r="I47" s="461"/>
      <c r="J47" s="461"/>
      <c r="K47" s="461"/>
      <c r="L47" s="461"/>
      <c r="M47" s="461"/>
      <c r="N47" s="462"/>
      <c r="O47" s="34"/>
    </row>
    <row r="48" spans="1:15" ht="15">
      <c r="A48" s="34"/>
      <c r="B48" s="34"/>
      <c r="C48" s="34"/>
      <c r="D48" s="34"/>
      <c r="E48" s="34"/>
      <c r="F48" s="34"/>
      <c r="G48" s="34"/>
      <c r="H48" s="34"/>
      <c r="I48" s="34"/>
      <c r="J48" s="34"/>
      <c r="K48" s="34"/>
      <c r="L48" s="34"/>
      <c r="M48" s="34"/>
      <c r="N48" s="40"/>
      <c r="O48" s="40"/>
    </row>
    <row r="49" spans="1:15" ht="27.75" customHeight="1">
      <c r="A49" s="34"/>
      <c r="B49" s="40"/>
      <c r="C49" s="40"/>
      <c r="D49" s="40"/>
      <c r="E49" s="40"/>
      <c r="F49" s="40"/>
      <c r="G49" s="40"/>
      <c r="H49" s="40"/>
      <c r="I49" s="40"/>
      <c r="J49" s="40"/>
      <c r="K49" s="40"/>
      <c r="L49" s="40"/>
      <c r="M49" s="40"/>
      <c r="N49" s="40"/>
      <c r="O49" s="40"/>
    </row>
    <row r="50" spans="1:15" ht="17.25">
      <c r="A50" s="34"/>
      <c r="B50" s="40"/>
      <c r="C50" s="40"/>
      <c r="D50" s="40"/>
      <c r="E50" s="40"/>
      <c r="F50" s="40"/>
      <c r="G50" s="40"/>
      <c r="H50" s="40"/>
      <c r="I50" s="40"/>
      <c r="J50" s="40"/>
      <c r="K50" s="40"/>
      <c r="L50" s="40"/>
      <c r="M50" s="40"/>
      <c r="N50" s="40"/>
      <c r="O50" s="40"/>
    </row>
    <row r="51" spans="1:15" ht="21.75" customHeight="1">
      <c r="A51" s="34"/>
      <c r="B51" s="41" t="s">
        <v>51</v>
      </c>
      <c r="C51" s="42"/>
      <c r="D51" s="42"/>
      <c r="E51" s="43"/>
      <c r="F51" s="43"/>
      <c r="G51" s="43"/>
      <c r="H51" s="42"/>
      <c r="I51" s="43"/>
      <c r="J51" s="43"/>
      <c r="K51" s="43"/>
      <c r="L51" s="43"/>
      <c r="M51" s="43"/>
      <c r="N51" s="44"/>
      <c r="O51" s="34"/>
    </row>
    <row r="52" spans="1:15" ht="300" customHeight="1">
      <c r="A52" s="34"/>
      <c r="B52" s="470"/>
      <c r="C52" s="471"/>
      <c r="D52" s="471"/>
      <c r="E52" s="471"/>
      <c r="F52" s="471"/>
      <c r="G52" s="471"/>
      <c r="H52" s="471"/>
      <c r="I52" s="471"/>
      <c r="J52" s="471"/>
      <c r="K52" s="471"/>
      <c r="L52" s="471"/>
      <c r="M52" s="471"/>
      <c r="N52" s="472"/>
      <c r="O52" s="34"/>
    </row>
    <row r="53" spans="1:15" ht="15">
      <c r="A53" s="34"/>
      <c r="B53" s="34"/>
      <c r="C53" s="34"/>
      <c r="D53" s="34"/>
      <c r="E53" s="34"/>
      <c r="F53" s="34"/>
      <c r="G53" s="34"/>
      <c r="H53" s="34"/>
      <c r="I53" s="34"/>
      <c r="J53" s="34"/>
      <c r="K53" s="34"/>
      <c r="L53" s="34"/>
      <c r="M53" s="45">
        <f>A!N57</f>
        <v>0</v>
      </c>
      <c r="N53" s="45"/>
      <c r="O53" s="168"/>
    </row>
    <row r="55" ht="12" hidden="1">
      <c r="B55" t="s">
        <v>267</v>
      </c>
    </row>
    <row r="56" ht="12" hidden="1">
      <c r="B56" t="s">
        <v>268</v>
      </c>
    </row>
    <row r="57" ht="12" hidden="1">
      <c r="B57" t="s">
        <v>269</v>
      </c>
    </row>
    <row r="58" ht="12" hidden="1">
      <c r="B58" t="s">
        <v>260</v>
      </c>
    </row>
    <row r="59" ht="12" hidden="1"/>
  </sheetData>
  <sheetProtection sheet="1" selectLockedCells="1"/>
  <mergeCells count="25">
    <mergeCell ref="K2:N2"/>
    <mergeCell ref="B52:N52"/>
    <mergeCell ref="K3:M3"/>
    <mergeCell ref="D20:E20"/>
    <mergeCell ref="K26:M26"/>
    <mergeCell ref="D19:E19"/>
    <mergeCell ref="D5:E5"/>
    <mergeCell ref="D6:E6"/>
    <mergeCell ref="D7:E7"/>
    <mergeCell ref="D8:E8"/>
    <mergeCell ref="D13:E13"/>
    <mergeCell ref="D14:E14"/>
    <mergeCell ref="D15:E15"/>
    <mergeCell ref="D16:E16"/>
    <mergeCell ref="D9:E9"/>
    <mergeCell ref="D10:E10"/>
    <mergeCell ref="D11:E11"/>
    <mergeCell ref="D12:E12"/>
    <mergeCell ref="F32:J32"/>
    <mergeCell ref="F33:J33"/>
    <mergeCell ref="E47:N47"/>
    <mergeCell ref="D17:E17"/>
    <mergeCell ref="D18:E18"/>
    <mergeCell ref="F28:J28"/>
    <mergeCell ref="F29:J29"/>
  </mergeCells>
  <conditionalFormatting sqref="J5:J18 D5:D18 F5:F18">
    <cfRule type="expression" priority="1" dxfId="0" stopIfTrue="1">
      <formula>$H5="bil"</formula>
    </cfRule>
  </conditionalFormatting>
  <conditionalFormatting sqref="E47">
    <cfRule type="expression" priority="2" dxfId="0" stopIfTrue="1">
      <formula>$B$60&gt;""</formula>
    </cfRule>
  </conditionalFormatting>
  <dataValidations count="4">
    <dataValidation errorStyle="warning" type="decimal" allowBlank="1" showErrorMessage="1" errorTitle="Overskridelse" error="Du har nå ført opp mer utgifter enn du kan få refundert. Kontroller at du har ført opp korrekt tidsintervall på reisen. Dersom dette er korrekt vil du ikke få refundert mer enn delsummen. " sqref="N42">
      <formula1>0</formula1>
      <formula2>#REF!</formula2>
    </dataValidation>
    <dataValidation type="decimal" allowBlank="1" showInputMessage="1" showErrorMessage="1" error="Du må taste inn beløp som et heltall (f.eks. 150) eller desimaltall (f.eks. 150,00)" sqref="N28:N33 N41 N5:N18">
      <formula1>0</formula1>
      <formula2>20000</formula2>
    </dataValidation>
    <dataValidation type="list" allowBlank="1" showErrorMessage="1" prompt="Kodeforklaring:&#10;Blank for normal kjøring&#10;X for kjøring hjem / arbeidssted&#10;U for kjøring i utlandet.&#10;&#10;Trykk knappen MER INFO for nærmere forklaring til reglene" sqref="I5:I18">
      <formula1>"X,U,T"</formula1>
    </dataValidation>
    <dataValidation type="whole" allowBlank="1" showInputMessage="1" showErrorMessage="1" error="Du må taste inn antall som heltall (f.eks 50)" sqref="J5:J18">
      <formula1>0</formula1>
      <formula2>5000</formula2>
    </dataValidation>
  </dataValidations>
  <printOptions/>
  <pageMargins left="0.43" right="0.1968503937007874" top="0.47" bottom="0.3937007874015748" header="0" footer="0"/>
  <pageSetup fitToHeight="1" fitToWidth="1" horizontalDpi="300" verticalDpi="300" orientation="portrait" paperSize="9" scale="63" r:id="rId3"/>
  <legacyDrawing r:id="rId2"/>
</worksheet>
</file>

<file path=xl/worksheets/sheet3.xml><?xml version="1.0" encoding="utf-8"?>
<worksheet xmlns="http://schemas.openxmlformats.org/spreadsheetml/2006/main" xmlns:r="http://schemas.openxmlformats.org/officeDocument/2006/relationships">
  <sheetPr codeName="Ark3"/>
  <dimension ref="A1:J273"/>
  <sheetViews>
    <sheetView showGridLines="0" showRowColHeaders="0" zoomScale="75" zoomScaleNormal="75" zoomScalePageLayoutView="0" workbookViewId="0" topLeftCell="B5">
      <pane ySplit="1" topLeftCell="A6" activePane="bottomLeft" state="frozen"/>
      <selection pane="topLeft" activeCell="B5" sqref="B5"/>
      <selection pane="bottomLeft" activeCell="B6" sqref="B6"/>
    </sheetView>
  </sheetViews>
  <sheetFormatPr defaultColWidth="11.421875" defaultRowHeight="12.75"/>
  <cols>
    <col min="1" max="1" width="5.28125" style="0" hidden="1" customWidth="1"/>
    <col min="2" max="2" width="75.140625" style="0" customWidth="1"/>
    <col min="3" max="3" width="16.57421875" style="0" customWidth="1"/>
    <col min="4" max="4" width="11.7109375" style="0" customWidth="1"/>
    <col min="5" max="5" width="13.7109375" style="148" customWidth="1"/>
    <col min="6" max="6" width="15.00390625" style="0" customWidth="1"/>
    <col min="7" max="7" width="16.421875" style="0" bestFit="1" customWidth="1"/>
    <col min="8" max="9" width="7.57421875" style="0" hidden="1" customWidth="1"/>
    <col min="10" max="10" width="36.421875" style="0" customWidth="1"/>
  </cols>
  <sheetData>
    <row r="1" spans="1:10" ht="15" hidden="1">
      <c r="A1" s="46"/>
      <c r="B1" s="46"/>
      <c r="C1" s="46"/>
      <c r="D1" s="46"/>
      <c r="E1" s="46"/>
      <c r="F1" s="46"/>
      <c r="G1" s="46"/>
      <c r="H1" s="46"/>
      <c r="I1" s="46"/>
      <c r="J1" s="46"/>
    </row>
    <row r="2" spans="1:10" ht="35.25" customHeight="1" hidden="1">
      <c r="A2" s="46"/>
      <c r="B2" s="46"/>
      <c r="C2" s="46"/>
      <c r="D2" s="46"/>
      <c r="E2" s="46"/>
      <c r="F2" s="46"/>
      <c r="G2" s="46"/>
      <c r="H2" s="46"/>
      <c r="I2" s="46"/>
      <c r="J2" s="46"/>
    </row>
    <row r="3" spans="1:10" ht="22.5" hidden="1">
      <c r="A3" s="46"/>
      <c r="B3" s="47"/>
      <c r="C3" s="47"/>
      <c r="D3" s="46"/>
      <c r="E3" s="46"/>
      <c r="F3" s="46"/>
      <c r="G3" s="46"/>
      <c r="H3" s="46"/>
      <c r="I3" s="46"/>
      <c r="J3" s="46"/>
    </row>
    <row r="4" spans="1:10" ht="19.5" hidden="1">
      <c r="A4" s="46"/>
      <c r="B4" s="48"/>
      <c r="C4" s="48"/>
      <c r="D4" s="46"/>
      <c r="E4" s="46"/>
      <c r="F4" s="46"/>
      <c r="G4" s="49"/>
      <c r="H4" s="46"/>
      <c r="I4" s="46"/>
      <c r="J4" s="46"/>
    </row>
    <row r="5" spans="1:10" ht="81">
      <c r="A5" s="46"/>
      <c r="B5" s="153" t="s">
        <v>52</v>
      </c>
      <c r="C5" s="50"/>
      <c r="D5" s="51"/>
      <c r="E5" s="51" t="s">
        <v>309</v>
      </c>
      <c r="F5" s="51" t="s">
        <v>8</v>
      </c>
      <c r="G5" s="140" t="s">
        <v>392</v>
      </c>
      <c r="H5" s="46"/>
      <c r="I5" s="46"/>
      <c r="J5" s="46"/>
    </row>
    <row r="6" spans="1:10" ht="20.25">
      <c r="A6" s="46"/>
      <c r="B6" s="52" t="s">
        <v>403</v>
      </c>
      <c r="C6" s="52"/>
      <c r="D6" s="51"/>
      <c r="E6" s="149">
        <v>4037</v>
      </c>
      <c r="F6" s="53">
        <v>40</v>
      </c>
      <c r="G6" s="53"/>
      <c r="H6" s="46"/>
      <c r="I6" s="46"/>
      <c r="J6" s="46"/>
    </row>
    <row r="7" spans="1:10" ht="18">
      <c r="A7" s="46"/>
      <c r="B7" s="52" t="s">
        <v>405</v>
      </c>
      <c r="C7" s="52"/>
      <c r="D7" s="51"/>
      <c r="E7" s="149">
        <v>4038</v>
      </c>
      <c r="F7" s="53">
        <v>40</v>
      </c>
      <c r="G7" s="53"/>
      <c r="H7" s="46"/>
      <c r="I7" s="46"/>
      <c r="J7" s="46"/>
    </row>
    <row r="8" spans="1:10" ht="18">
      <c r="A8" s="46"/>
      <c r="B8" s="52" t="s">
        <v>404</v>
      </c>
      <c r="C8" s="52"/>
      <c r="D8" s="51"/>
      <c r="E8" s="149">
        <v>4039</v>
      </c>
      <c r="F8" s="53">
        <v>60</v>
      </c>
      <c r="G8" s="53"/>
      <c r="H8" s="46"/>
      <c r="I8" s="46"/>
      <c r="J8" s="46"/>
    </row>
    <row r="9" spans="1:10" ht="18">
      <c r="A9" s="46"/>
      <c r="B9" s="52" t="s">
        <v>261</v>
      </c>
      <c r="C9" s="52" t="s">
        <v>268</v>
      </c>
      <c r="D9" s="51"/>
      <c r="E9" s="149">
        <v>4010</v>
      </c>
      <c r="F9" s="53">
        <v>140</v>
      </c>
      <c r="G9" s="53"/>
      <c r="H9" s="46"/>
      <c r="I9" s="46"/>
      <c r="J9" s="46"/>
    </row>
    <row r="10" spans="1:10" ht="18">
      <c r="A10" s="46"/>
      <c r="B10" s="52" t="s">
        <v>262</v>
      </c>
      <c r="C10" s="52" t="s">
        <v>269</v>
      </c>
      <c r="D10" s="51"/>
      <c r="E10" s="149">
        <v>4011</v>
      </c>
      <c r="F10" s="53">
        <v>200</v>
      </c>
      <c r="G10" s="53"/>
      <c r="H10" s="46"/>
      <c r="I10" s="46"/>
      <c r="J10" s="46"/>
    </row>
    <row r="11" spans="1:10" ht="18">
      <c r="A11" s="46"/>
      <c r="B11" s="52" t="s">
        <v>53</v>
      </c>
      <c r="C11" s="52" t="s">
        <v>260</v>
      </c>
      <c r="D11" s="51"/>
      <c r="E11" s="149">
        <v>4012</v>
      </c>
      <c r="F11" s="53">
        <v>320</v>
      </c>
      <c r="G11" s="53"/>
      <c r="H11" s="46"/>
      <c r="I11" s="46"/>
      <c r="J11" s="46"/>
    </row>
    <row r="12" spans="1:10" ht="18">
      <c r="A12" s="46"/>
      <c r="B12" s="52" t="s">
        <v>263</v>
      </c>
      <c r="C12" s="52" t="s">
        <v>282</v>
      </c>
      <c r="D12" s="51"/>
      <c r="E12" s="149">
        <v>4021</v>
      </c>
      <c r="F12" s="53">
        <v>250</v>
      </c>
      <c r="G12" s="53"/>
      <c r="H12" s="46"/>
      <c r="I12" s="46"/>
      <c r="J12" s="46"/>
    </row>
    <row r="13" spans="1:10" ht="18">
      <c r="A13" s="46"/>
      <c r="B13" s="52" t="s">
        <v>264</v>
      </c>
      <c r="C13" s="52" t="s">
        <v>260</v>
      </c>
      <c r="D13" s="51"/>
      <c r="E13" s="149">
        <v>4020</v>
      </c>
      <c r="F13" s="53">
        <v>460</v>
      </c>
      <c r="G13" s="53"/>
      <c r="H13" s="46"/>
      <c r="I13" s="46"/>
      <c r="J13" s="46"/>
    </row>
    <row r="14" spans="1:10" ht="18">
      <c r="A14" s="46"/>
      <c r="B14" s="52" t="s">
        <v>283</v>
      </c>
      <c r="C14" s="52"/>
      <c r="D14" s="51"/>
      <c r="E14" s="149">
        <v>4031</v>
      </c>
      <c r="F14" s="53">
        <v>700</v>
      </c>
      <c r="G14" s="53"/>
      <c r="H14" s="46"/>
      <c r="I14" s="46"/>
      <c r="J14" s="46"/>
    </row>
    <row r="15" ht="12" hidden="1">
      <c r="F15" s="148"/>
    </row>
    <row r="16" spans="1:10" ht="18">
      <c r="A16" s="46"/>
      <c r="B16" s="52" t="s">
        <v>62</v>
      </c>
      <c r="C16" s="52"/>
      <c r="D16" s="51"/>
      <c r="E16" s="149">
        <v>4062</v>
      </c>
      <c r="F16" s="164">
        <v>460</v>
      </c>
      <c r="G16" s="53"/>
      <c r="H16" s="46"/>
      <c r="I16" s="46"/>
      <c r="J16" s="46"/>
    </row>
    <row r="17" spans="1:10" ht="18">
      <c r="A17" s="46"/>
      <c r="B17" s="52" t="s">
        <v>63</v>
      </c>
      <c r="C17" s="52"/>
      <c r="D17" s="51"/>
      <c r="E17" s="149">
        <v>4060</v>
      </c>
      <c r="F17" s="164">
        <v>460</v>
      </c>
      <c r="G17" s="53"/>
      <c r="H17" s="46"/>
      <c r="I17" s="46"/>
      <c r="J17" s="46"/>
    </row>
    <row r="18" spans="1:10" ht="18">
      <c r="A18" s="46"/>
      <c r="B18" s="52" t="s">
        <v>270</v>
      </c>
      <c r="C18" s="52"/>
      <c r="D18" s="51"/>
      <c r="E18" s="149">
        <v>4030</v>
      </c>
      <c r="F18" s="53">
        <v>400</v>
      </c>
      <c r="G18" s="53"/>
      <c r="H18" s="46"/>
      <c r="I18" s="46"/>
      <c r="J18" s="46"/>
    </row>
    <row r="19" spans="1:10" ht="18">
      <c r="A19" s="46"/>
      <c r="B19" s="52" t="s">
        <v>64</v>
      </c>
      <c r="C19" s="52"/>
      <c r="D19" s="51"/>
      <c r="E19" s="149">
        <v>4250</v>
      </c>
      <c r="F19" s="53" t="s">
        <v>398</v>
      </c>
      <c r="G19" s="53"/>
      <c r="H19" s="46"/>
      <c r="I19" s="46"/>
      <c r="J19" s="46"/>
    </row>
    <row r="20" spans="1:10" ht="18">
      <c r="A20" s="46"/>
      <c r="B20" s="52" t="s">
        <v>400</v>
      </c>
      <c r="C20" s="52"/>
      <c r="D20" s="51"/>
      <c r="E20" s="149">
        <v>4015</v>
      </c>
      <c r="F20" s="53"/>
      <c r="G20" s="53">
        <v>66</v>
      </c>
      <c r="H20" s="46"/>
      <c r="I20" s="46"/>
      <c r="J20" s="46"/>
    </row>
    <row r="21" spans="1:10" ht="18">
      <c r="A21" s="46"/>
      <c r="B21" s="52" t="s">
        <v>401</v>
      </c>
      <c r="C21" s="52"/>
      <c r="D21" s="51"/>
      <c r="E21" s="149">
        <v>4016</v>
      </c>
      <c r="F21" s="53"/>
      <c r="G21" s="53"/>
      <c r="H21" s="46"/>
      <c r="I21" s="46"/>
      <c r="J21" s="46"/>
    </row>
    <row r="22" spans="1:10" ht="18">
      <c r="A22" s="46"/>
      <c r="B22" s="52" t="s">
        <v>402</v>
      </c>
      <c r="C22" s="52"/>
      <c r="D22" s="51"/>
      <c r="E22" s="149">
        <v>4022</v>
      </c>
      <c r="F22" s="53"/>
      <c r="G22" s="53"/>
      <c r="H22" s="46"/>
      <c r="I22" s="46"/>
      <c r="J22" s="46"/>
    </row>
    <row r="23" spans="1:10" ht="18">
      <c r="A23" s="46"/>
      <c r="B23" s="52" t="s">
        <v>399</v>
      </c>
      <c r="C23" s="52"/>
      <c r="D23" s="51"/>
      <c r="E23" s="149">
        <v>4032</v>
      </c>
      <c r="F23" s="53"/>
      <c r="G23" s="53"/>
      <c r="H23" s="46"/>
      <c r="I23" s="46"/>
      <c r="J23" s="46"/>
    </row>
    <row r="24" spans="1:10" ht="17.25">
      <c r="A24" s="46"/>
      <c r="B24" s="52" t="s">
        <v>59</v>
      </c>
      <c r="C24" s="52"/>
      <c r="D24" s="51"/>
      <c r="E24" s="150"/>
      <c r="F24" s="53">
        <v>75</v>
      </c>
      <c r="G24" s="53"/>
      <c r="H24" s="46"/>
      <c r="I24" s="46"/>
      <c r="J24" s="46"/>
    </row>
    <row r="25" spans="1:10" ht="17.25">
      <c r="A25" s="46"/>
      <c r="B25" s="52" t="s">
        <v>60</v>
      </c>
      <c r="C25" s="52"/>
      <c r="D25" s="51"/>
      <c r="E25" s="150"/>
      <c r="F25" s="53">
        <v>175</v>
      </c>
      <c r="G25" s="53"/>
      <c r="H25" s="46"/>
      <c r="I25" s="46"/>
      <c r="J25" s="46"/>
    </row>
    <row r="26" spans="1:10" ht="17.25">
      <c r="A26" s="46"/>
      <c r="B26" s="52" t="s">
        <v>61</v>
      </c>
      <c r="C26" s="52"/>
      <c r="D26" s="51"/>
      <c r="E26" s="150"/>
      <c r="F26" s="53">
        <v>210</v>
      </c>
      <c r="G26" s="53"/>
      <c r="H26" s="46"/>
      <c r="I26" s="46"/>
      <c r="J26" s="46"/>
    </row>
    <row r="27" spans="1:10" ht="17.25">
      <c r="A27" s="46"/>
      <c r="B27" s="52" t="s">
        <v>65</v>
      </c>
      <c r="C27" s="52"/>
      <c r="D27" s="51"/>
      <c r="E27" s="51"/>
      <c r="F27" s="53">
        <v>0.1</v>
      </c>
      <c r="G27" s="53">
        <f>IF(OR(A!G43&gt;0,A!H43&gt;0),E!I6*C!F27,60)</f>
        <v>60</v>
      </c>
      <c r="H27" s="46"/>
      <c r="I27" s="46"/>
      <c r="J27" s="46"/>
    </row>
    <row r="28" spans="1:10" ht="17.25">
      <c r="A28" s="46"/>
      <c r="B28" s="52" t="s">
        <v>65</v>
      </c>
      <c r="C28" s="52"/>
      <c r="D28" s="51"/>
      <c r="E28" s="51"/>
      <c r="F28" s="53">
        <v>0.1</v>
      </c>
      <c r="G28" s="53" t="e">
        <f>IF(OR(A!#REF!&gt;0,A!#REF!&gt;0),E!I7*C!F28,60)</f>
        <v>#REF!</v>
      </c>
      <c r="H28" s="46"/>
      <c r="I28" s="46"/>
      <c r="J28" s="46"/>
    </row>
    <row r="29" spans="1:10" ht="17.25">
      <c r="A29" s="46"/>
      <c r="B29" s="52" t="s">
        <v>66</v>
      </c>
      <c r="C29" s="52"/>
      <c r="D29" s="51"/>
      <c r="E29" s="51"/>
      <c r="F29" s="53">
        <v>0.4</v>
      </c>
      <c r="G29" s="53"/>
      <c r="H29" s="46"/>
      <c r="I29" s="46"/>
      <c r="J29" s="46"/>
    </row>
    <row r="30" spans="1:10" ht="17.25">
      <c r="A30" s="46"/>
      <c r="B30" s="52" t="s">
        <v>67</v>
      </c>
      <c r="C30" s="52"/>
      <c r="D30" s="51"/>
      <c r="E30" s="51"/>
      <c r="F30" s="53">
        <v>0.5</v>
      </c>
      <c r="G30" s="53"/>
      <c r="H30" s="46"/>
      <c r="I30" s="46"/>
      <c r="J30" s="46"/>
    </row>
    <row r="31" spans="1:10" ht="18">
      <c r="A31" s="46"/>
      <c r="B31" s="52" t="s">
        <v>316</v>
      </c>
      <c r="C31" s="52"/>
      <c r="D31" s="51"/>
      <c r="E31" s="149">
        <v>4075</v>
      </c>
      <c r="F31" s="53">
        <v>75</v>
      </c>
      <c r="G31" s="53"/>
      <c r="H31" s="46"/>
      <c r="I31" s="46"/>
      <c r="J31" s="46"/>
    </row>
    <row r="32" spans="1:10" ht="18">
      <c r="A32" s="46"/>
      <c r="B32" s="52" t="s">
        <v>317</v>
      </c>
      <c r="C32" s="52"/>
      <c r="D32" s="51"/>
      <c r="E32" s="149">
        <v>4076</v>
      </c>
      <c r="F32" s="53">
        <v>175</v>
      </c>
      <c r="G32" s="53"/>
      <c r="H32" s="46"/>
      <c r="I32" s="46"/>
      <c r="J32" s="46"/>
    </row>
    <row r="33" spans="1:10" ht="18">
      <c r="A33" s="46"/>
      <c r="B33" s="52" t="s">
        <v>318</v>
      </c>
      <c r="C33" s="52"/>
      <c r="D33" s="51"/>
      <c r="E33" s="149">
        <v>4077</v>
      </c>
      <c r="F33" s="53">
        <v>210</v>
      </c>
      <c r="G33" s="53"/>
      <c r="H33" s="46"/>
      <c r="I33" s="46"/>
      <c r="J33" s="46"/>
    </row>
    <row r="34" spans="1:10" ht="18">
      <c r="A34" s="46"/>
      <c r="B34" s="52" t="s">
        <v>313</v>
      </c>
      <c r="C34" s="52"/>
      <c r="D34" s="51"/>
      <c r="E34" s="149">
        <v>4070</v>
      </c>
      <c r="F34" s="53">
        <v>75</v>
      </c>
      <c r="G34" s="53"/>
      <c r="H34" s="46"/>
      <c r="I34" s="46"/>
      <c r="J34" s="46"/>
    </row>
    <row r="35" spans="1:10" ht="18">
      <c r="A35" s="46"/>
      <c r="B35" s="52" t="s">
        <v>315</v>
      </c>
      <c r="C35" s="52"/>
      <c r="D35" s="51"/>
      <c r="E35" s="149">
        <v>4071</v>
      </c>
      <c r="F35" s="53">
        <v>175</v>
      </c>
      <c r="G35" s="53"/>
      <c r="H35" s="46"/>
      <c r="I35" s="46"/>
      <c r="J35" s="46"/>
    </row>
    <row r="36" spans="1:10" ht="18">
      <c r="A36" s="46"/>
      <c r="B36" s="52" t="s">
        <v>314</v>
      </c>
      <c r="C36" s="52"/>
      <c r="D36" s="51"/>
      <c r="E36" s="149">
        <v>4072</v>
      </c>
      <c r="F36" s="53">
        <v>210</v>
      </c>
      <c r="G36" s="53"/>
      <c r="H36" s="46"/>
      <c r="I36" s="46"/>
      <c r="J36" s="46"/>
    </row>
    <row r="37" spans="1:10" ht="18">
      <c r="A37" s="46"/>
      <c r="B37" s="52" t="s">
        <v>278</v>
      </c>
      <c r="C37" s="52"/>
      <c r="D37" s="51"/>
      <c r="E37" s="149">
        <v>4040</v>
      </c>
      <c r="F37" s="53">
        <v>3</v>
      </c>
      <c r="G37" s="53"/>
      <c r="H37" s="46"/>
      <c r="I37" s="46"/>
      <c r="J37" s="46"/>
    </row>
    <row r="38" spans="1:10" ht="17.25">
      <c r="A38" s="46"/>
      <c r="B38" s="52" t="s">
        <v>281</v>
      </c>
      <c r="C38" s="52"/>
      <c r="D38" s="51"/>
      <c r="E38" s="51"/>
      <c r="F38" s="53">
        <v>0.6</v>
      </c>
      <c r="G38" s="53"/>
      <c r="H38" s="46"/>
      <c r="I38" s="46"/>
      <c r="J38" s="46"/>
    </row>
    <row r="39" spans="1:10" ht="17.25" hidden="1">
      <c r="A39" s="46"/>
      <c r="B39" s="52" t="s">
        <v>54</v>
      </c>
      <c r="C39" s="52"/>
      <c r="D39" s="51"/>
      <c r="E39" s="51"/>
      <c r="F39" s="53" t="s">
        <v>279</v>
      </c>
      <c r="G39" s="53"/>
      <c r="H39" s="46"/>
      <c r="I39" s="46"/>
      <c r="J39" s="46"/>
    </row>
    <row r="40" spans="1:10" ht="17.25" hidden="1">
      <c r="A40" s="46"/>
      <c r="B40" s="52" t="s">
        <v>55</v>
      </c>
      <c r="C40" s="52"/>
      <c r="D40" s="51"/>
      <c r="E40" s="51"/>
      <c r="F40" s="53" t="s">
        <v>279</v>
      </c>
      <c r="G40" s="53"/>
      <c r="H40" s="46"/>
      <c r="I40" s="46"/>
      <c r="J40" s="46"/>
    </row>
    <row r="41" spans="1:10" ht="17.25" hidden="1">
      <c r="A41" s="46"/>
      <c r="B41" s="52" t="s">
        <v>56</v>
      </c>
      <c r="C41" s="52"/>
      <c r="D41" s="51"/>
      <c r="E41" s="51"/>
      <c r="F41" s="53" t="s">
        <v>279</v>
      </c>
      <c r="G41" s="53"/>
      <c r="H41" s="46"/>
      <c r="I41" s="46"/>
      <c r="J41" s="46"/>
    </row>
    <row r="42" spans="1:10" ht="17.25" hidden="1">
      <c r="A42" s="46"/>
      <c r="B42" s="52" t="s">
        <v>57</v>
      </c>
      <c r="C42" s="52"/>
      <c r="D42" s="51"/>
      <c r="E42" s="51"/>
      <c r="F42" s="53" t="s">
        <v>279</v>
      </c>
      <c r="G42" s="53"/>
      <c r="H42" s="46"/>
      <c r="I42" s="46"/>
      <c r="J42" s="46"/>
    </row>
    <row r="43" spans="1:10" ht="18">
      <c r="A43" s="46"/>
      <c r="B43" s="52" t="s">
        <v>304</v>
      </c>
      <c r="C43" s="52"/>
      <c r="D43" s="51"/>
      <c r="E43" s="149">
        <v>4041</v>
      </c>
      <c r="F43" s="53">
        <v>2.4</v>
      </c>
      <c r="G43" s="53"/>
      <c r="H43" s="46"/>
      <c r="I43" s="46"/>
      <c r="J43" s="46"/>
    </row>
    <row r="44" spans="1:10" ht="18">
      <c r="A44" s="46"/>
      <c r="B44" s="52" t="s">
        <v>280</v>
      </c>
      <c r="C44" s="52"/>
      <c r="D44" s="51"/>
      <c r="E44" s="149">
        <v>4045</v>
      </c>
      <c r="F44" s="53">
        <v>3.05</v>
      </c>
      <c r="G44" s="53"/>
      <c r="H44" s="46"/>
      <c r="I44" s="46"/>
      <c r="J44" s="46"/>
    </row>
    <row r="45" spans="1:10" ht="17.25" hidden="1">
      <c r="A45" s="46"/>
      <c r="B45" s="52" t="s">
        <v>277</v>
      </c>
      <c r="C45" s="52"/>
      <c r="D45" s="51"/>
      <c r="E45" s="51"/>
      <c r="F45" s="53"/>
      <c r="G45" s="53"/>
      <c r="H45" s="46"/>
      <c r="I45" s="46"/>
      <c r="J45" s="46"/>
    </row>
    <row r="46" spans="1:10" ht="18">
      <c r="A46" s="46"/>
      <c r="B46" s="52" t="s">
        <v>284</v>
      </c>
      <c r="C46" s="52"/>
      <c r="D46" s="51"/>
      <c r="E46" s="149">
        <v>4047</v>
      </c>
      <c r="F46" s="53">
        <v>3</v>
      </c>
      <c r="G46" s="53"/>
      <c r="H46" s="46"/>
      <c r="I46" s="46"/>
      <c r="J46" s="46"/>
    </row>
    <row r="47" spans="1:10" ht="18">
      <c r="A47" s="46"/>
      <c r="B47" s="52" t="s">
        <v>58</v>
      </c>
      <c r="C47" s="52"/>
      <c r="D47" s="51"/>
      <c r="E47" s="149">
        <v>4042</v>
      </c>
      <c r="F47" s="53">
        <v>0.5</v>
      </c>
      <c r="G47" s="53"/>
      <c r="H47" s="46"/>
      <c r="I47" s="46"/>
      <c r="J47" s="46"/>
    </row>
    <row r="48" spans="1:10" ht="18">
      <c r="A48" s="46"/>
      <c r="B48" s="52" t="s">
        <v>289</v>
      </c>
      <c r="C48" s="52"/>
      <c r="D48" s="147" t="s">
        <v>294</v>
      </c>
      <c r="E48" s="149">
        <v>4049</v>
      </c>
      <c r="F48" s="53">
        <v>2.45</v>
      </c>
      <c r="G48" s="53"/>
      <c r="H48" s="46"/>
      <c r="I48" s="46"/>
      <c r="J48" s="46"/>
    </row>
    <row r="49" spans="1:10" ht="18">
      <c r="A49" s="46"/>
      <c r="B49" s="52" t="s">
        <v>290</v>
      </c>
      <c r="C49" s="52"/>
      <c r="D49" s="147" t="s">
        <v>295</v>
      </c>
      <c r="E49" s="149">
        <v>4049</v>
      </c>
      <c r="F49" s="53">
        <v>1.35</v>
      </c>
      <c r="G49" s="53"/>
      <c r="H49" s="46"/>
      <c r="I49" s="46"/>
      <c r="J49" s="46"/>
    </row>
    <row r="50" spans="1:10" ht="18">
      <c r="A50" s="46"/>
      <c r="B50" s="52" t="s">
        <v>291</v>
      </c>
      <c r="C50" s="52"/>
      <c r="D50" s="147" t="s">
        <v>287</v>
      </c>
      <c r="E50" s="149">
        <v>4049</v>
      </c>
      <c r="F50" s="53">
        <v>6.1</v>
      </c>
      <c r="G50" s="53"/>
      <c r="H50" s="46"/>
      <c r="I50" s="46"/>
      <c r="J50" s="46"/>
    </row>
    <row r="51" spans="1:10" ht="18">
      <c r="A51" s="46"/>
      <c r="B51" s="52" t="s">
        <v>292</v>
      </c>
      <c r="C51" s="52"/>
      <c r="D51" s="147" t="s">
        <v>296</v>
      </c>
      <c r="E51" s="149">
        <v>4049</v>
      </c>
      <c r="F51" s="53">
        <v>6</v>
      </c>
      <c r="G51" s="53"/>
      <c r="H51" s="46"/>
      <c r="I51" s="46"/>
      <c r="J51" s="46"/>
    </row>
    <row r="52" spans="1:10" ht="18">
      <c r="A52" s="46"/>
      <c r="B52" s="52" t="s">
        <v>293</v>
      </c>
      <c r="C52" s="52"/>
      <c r="D52" s="147" t="s">
        <v>297</v>
      </c>
      <c r="E52" s="149">
        <v>4049</v>
      </c>
      <c r="F52" s="53">
        <v>3.1</v>
      </c>
      <c r="G52" s="53"/>
      <c r="H52" s="46"/>
      <c r="I52" s="46"/>
      <c r="J52" s="46"/>
    </row>
    <row r="53" spans="1:10" ht="18">
      <c r="A53" s="46"/>
      <c r="B53" s="52" t="s">
        <v>305</v>
      </c>
      <c r="C53" s="52"/>
      <c r="D53" s="147" t="s">
        <v>307</v>
      </c>
      <c r="E53" s="149">
        <v>4049</v>
      </c>
      <c r="F53" s="53">
        <v>0.7</v>
      </c>
      <c r="G53" s="53"/>
      <c r="H53" s="46"/>
      <c r="I53" s="46"/>
      <c r="J53" s="46"/>
    </row>
    <row r="54" spans="1:10" ht="18">
      <c r="A54" s="46"/>
      <c r="B54" s="52" t="s">
        <v>306</v>
      </c>
      <c r="C54" s="52"/>
      <c r="D54" s="147" t="s">
        <v>308</v>
      </c>
      <c r="E54" s="149">
        <v>4048</v>
      </c>
      <c r="F54" s="53">
        <v>0.5</v>
      </c>
      <c r="G54" s="53"/>
      <c r="H54" s="46"/>
      <c r="I54" s="46"/>
      <c r="J54" s="46"/>
    </row>
    <row r="55" spans="1:10" ht="18">
      <c r="A55" s="46"/>
      <c r="B55" s="52" t="s">
        <v>298</v>
      </c>
      <c r="C55" s="52"/>
      <c r="D55" s="147" t="s">
        <v>288</v>
      </c>
      <c r="E55" s="149">
        <v>4049</v>
      </c>
      <c r="F55" s="53">
        <v>1</v>
      </c>
      <c r="G55" s="53"/>
      <c r="H55" s="46"/>
      <c r="I55" s="46"/>
      <c r="J55" s="46"/>
    </row>
    <row r="56" spans="1:10" ht="17.25">
      <c r="A56" s="46"/>
      <c r="B56" s="52"/>
      <c r="C56" s="52"/>
      <c r="D56" s="51"/>
      <c r="E56" s="51"/>
      <c r="F56" s="53"/>
      <c r="G56" s="53"/>
      <c r="H56" s="46"/>
      <c r="I56" s="46"/>
      <c r="J56" s="46"/>
    </row>
    <row r="57" spans="1:10" ht="15.75" thickBot="1">
      <c r="A57" s="46"/>
      <c r="B57" s="46"/>
      <c r="C57" s="46"/>
      <c r="D57" s="46"/>
      <c r="E57" s="46"/>
      <c r="F57" s="46"/>
      <c r="G57" s="46"/>
      <c r="H57" s="46"/>
      <c r="I57" s="46"/>
      <c r="J57" s="46"/>
    </row>
    <row r="58" spans="1:9" ht="18" thickBot="1">
      <c r="A58" s="46">
        <v>1</v>
      </c>
      <c r="B58" s="54"/>
      <c r="C58" s="55" t="s">
        <v>68</v>
      </c>
      <c r="D58" s="55" t="s">
        <v>69</v>
      </c>
      <c r="E58" s="46"/>
      <c r="F58" s="46"/>
      <c r="G58" s="46"/>
      <c r="H58" s="46"/>
      <c r="I58" s="46"/>
    </row>
    <row r="59" spans="1:9" ht="18" thickBot="1">
      <c r="A59" s="46">
        <v>2</v>
      </c>
      <c r="B59" s="56" t="s">
        <v>70</v>
      </c>
      <c r="C59" s="57"/>
      <c r="D59" s="57"/>
      <c r="E59" s="46"/>
      <c r="F59" s="46"/>
      <c r="G59" s="46"/>
      <c r="H59" s="46" t="s">
        <v>379</v>
      </c>
      <c r="I59" s="46"/>
    </row>
    <row r="60" spans="1:9" ht="18" thickBot="1">
      <c r="A60" s="46">
        <v>3</v>
      </c>
      <c r="B60" s="56" t="s">
        <v>71</v>
      </c>
      <c r="C60" s="57">
        <v>1020</v>
      </c>
      <c r="D60" s="57">
        <v>360</v>
      </c>
      <c r="E60" s="46"/>
      <c r="F60" s="46"/>
      <c r="G60" s="46"/>
      <c r="H60" s="57">
        <v>1100</v>
      </c>
      <c r="I60" s="57">
        <v>450</v>
      </c>
    </row>
    <row r="61" spans="1:9" ht="18" thickBot="1">
      <c r="A61" s="46">
        <v>4</v>
      </c>
      <c r="B61" s="56" t="s">
        <v>72</v>
      </c>
      <c r="C61" s="57">
        <v>1150</v>
      </c>
      <c r="D61" s="57">
        <v>690</v>
      </c>
      <c r="E61" s="46"/>
      <c r="F61" s="46"/>
      <c r="G61" s="46"/>
      <c r="H61" s="57">
        <v>1050</v>
      </c>
      <c r="I61" s="57">
        <v>760</v>
      </c>
    </row>
    <row r="62" spans="1:9" ht="18" thickBot="1">
      <c r="A62" s="46">
        <v>5</v>
      </c>
      <c r="B62" s="56" t="s">
        <v>73</v>
      </c>
      <c r="C62" s="57">
        <v>1280</v>
      </c>
      <c r="D62" s="57">
        <v>710</v>
      </c>
      <c r="E62" s="46"/>
      <c r="F62" s="46"/>
      <c r="G62" s="46"/>
      <c r="H62" s="57">
        <v>1350</v>
      </c>
      <c r="I62" s="57">
        <v>830</v>
      </c>
    </row>
    <row r="63" spans="1:9" ht="18" thickBot="1">
      <c r="A63" s="46">
        <v>6</v>
      </c>
      <c r="B63" s="56" t="s">
        <v>370</v>
      </c>
      <c r="C63" s="57">
        <v>720</v>
      </c>
      <c r="D63" s="57">
        <v>160</v>
      </c>
      <c r="E63" s="46"/>
      <c r="F63" s="46"/>
      <c r="G63" s="46"/>
      <c r="H63" s="57">
        <v>780</v>
      </c>
      <c r="I63" s="57">
        <v>390</v>
      </c>
    </row>
    <row r="64" spans="1:9" ht="18" thickBot="1">
      <c r="A64" s="46">
        <v>7</v>
      </c>
      <c r="B64" s="56" t="s">
        <v>74</v>
      </c>
      <c r="C64" s="57">
        <v>870</v>
      </c>
      <c r="D64" s="57">
        <v>360</v>
      </c>
      <c r="E64" s="46"/>
      <c r="F64" s="46"/>
      <c r="G64" s="46"/>
      <c r="H64" s="57">
        <v>1700</v>
      </c>
      <c r="I64" s="57">
        <v>570</v>
      </c>
    </row>
    <row r="65" spans="1:9" ht="18" thickBot="1">
      <c r="A65" s="46">
        <v>8</v>
      </c>
      <c r="B65" s="56" t="s">
        <v>75</v>
      </c>
      <c r="C65" s="57">
        <v>1040</v>
      </c>
      <c r="D65" s="57">
        <v>580</v>
      </c>
      <c r="E65" s="46"/>
      <c r="F65" s="46"/>
      <c r="G65" s="46"/>
      <c r="H65" s="57">
        <v>1210</v>
      </c>
      <c r="I65" s="57">
        <v>660</v>
      </c>
    </row>
    <row r="66" spans="1:9" ht="18" thickBot="1">
      <c r="A66" s="46">
        <v>9</v>
      </c>
      <c r="B66" s="56" t="s">
        <v>395</v>
      </c>
      <c r="C66" s="57">
        <v>1400</v>
      </c>
      <c r="D66" s="57">
        <v>710</v>
      </c>
      <c r="E66" s="46"/>
      <c r="F66" s="46"/>
      <c r="G66" s="46"/>
      <c r="H66" s="57"/>
      <c r="I66" s="57"/>
    </row>
    <row r="67" spans="1:9" ht="18" thickBot="1">
      <c r="A67" s="46">
        <v>10</v>
      </c>
      <c r="B67" s="56" t="s">
        <v>76</v>
      </c>
      <c r="C67" s="57">
        <v>1200</v>
      </c>
      <c r="D67" s="57">
        <v>520</v>
      </c>
      <c r="E67" s="46"/>
      <c r="F67" s="46"/>
      <c r="G67" s="46"/>
      <c r="H67" s="57">
        <v>1160</v>
      </c>
      <c r="I67" s="57">
        <v>500</v>
      </c>
    </row>
    <row r="68" spans="1:9" ht="18" thickBot="1">
      <c r="A68" s="46">
        <v>11</v>
      </c>
      <c r="B68" s="56" t="s">
        <v>77</v>
      </c>
      <c r="C68" s="57">
        <v>1240</v>
      </c>
      <c r="D68" s="57">
        <v>630</v>
      </c>
      <c r="E68" s="46"/>
      <c r="F68" s="46"/>
      <c r="G68" s="46"/>
      <c r="H68" s="57">
        <v>1330</v>
      </c>
      <c r="I68" s="57">
        <v>570</v>
      </c>
    </row>
    <row r="69" spans="1:9" ht="18" thickBot="1">
      <c r="A69" s="46">
        <v>12</v>
      </c>
      <c r="B69" s="56" t="s">
        <v>78</v>
      </c>
      <c r="C69" s="57">
        <v>930</v>
      </c>
      <c r="D69" s="57">
        <v>600</v>
      </c>
      <c r="E69" s="46"/>
      <c r="F69" s="46"/>
      <c r="G69" s="46"/>
      <c r="H69" s="57">
        <v>980</v>
      </c>
      <c r="I69" s="57">
        <v>660</v>
      </c>
    </row>
    <row r="70" spans="1:9" ht="18" thickBot="1">
      <c r="A70" s="46">
        <v>13</v>
      </c>
      <c r="B70" s="56" t="s">
        <v>79</v>
      </c>
      <c r="C70" s="57">
        <v>1370</v>
      </c>
      <c r="D70" s="57">
        <v>730</v>
      </c>
      <c r="E70" s="46"/>
      <c r="F70" s="46"/>
      <c r="G70" s="46"/>
      <c r="H70" s="57">
        <v>1240</v>
      </c>
      <c r="I70" s="57">
        <v>720</v>
      </c>
    </row>
    <row r="71" spans="1:9" ht="18" thickBot="1">
      <c r="A71" s="46">
        <v>14</v>
      </c>
      <c r="B71" s="56" t="s">
        <v>80</v>
      </c>
      <c r="C71" s="57">
        <v>1230</v>
      </c>
      <c r="D71" s="57">
        <v>680</v>
      </c>
      <c r="E71" s="46"/>
      <c r="F71" s="46"/>
      <c r="G71" s="46"/>
      <c r="H71" s="57">
        <v>1500</v>
      </c>
      <c r="I71" s="57">
        <v>670</v>
      </c>
    </row>
    <row r="72" spans="1:9" ht="18" thickBot="1">
      <c r="A72" s="46">
        <v>15</v>
      </c>
      <c r="B72" s="56" t="s">
        <v>393</v>
      </c>
      <c r="C72" s="57">
        <v>1230</v>
      </c>
      <c r="D72" s="57">
        <v>680</v>
      </c>
      <c r="E72" s="46"/>
      <c r="F72" s="46"/>
      <c r="G72" s="46"/>
      <c r="H72" s="57"/>
      <c r="I72" s="57"/>
    </row>
    <row r="73" spans="1:9" ht="18" thickBot="1">
      <c r="A73" s="46">
        <v>16</v>
      </c>
      <c r="B73" s="56" t="s">
        <v>81</v>
      </c>
      <c r="C73" s="57">
        <v>590</v>
      </c>
      <c r="D73" s="57">
        <v>600</v>
      </c>
      <c r="E73" s="46"/>
      <c r="F73" s="46"/>
      <c r="G73" s="46"/>
      <c r="H73" s="57">
        <v>710</v>
      </c>
      <c r="I73" s="57">
        <v>750</v>
      </c>
    </row>
    <row r="74" spans="1:9" ht="18" thickBot="1">
      <c r="A74" s="46">
        <v>17</v>
      </c>
      <c r="B74" s="56" t="s">
        <v>82</v>
      </c>
      <c r="C74" s="57">
        <v>1680</v>
      </c>
      <c r="D74" s="57">
        <v>780</v>
      </c>
      <c r="E74" s="46"/>
      <c r="F74" s="46"/>
      <c r="G74" s="46"/>
      <c r="H74" s="57">
        <v>1340</v>
      </c>
      <c r="I74" s="57">
        <v>650</v>
      </c>
    </row>
    <row r="75" spans="1:9" ht="18" thickBot="1">
      <c r="A75" s="46">
        <v>18</v>
      </c>
      <c r="B75" s="56" t="s">
        <v>83</v>
      </c>
      <c r="C75" s="57">
        <v>1560</v>
      </c>
      <c r="D75" s="57">
        <v>790</v>
      </c>
      <c r="E75" s="46"/>
      <c r="F75" s="46"/>
      <c r="G75" s="46"/>
      <c r="H75" s="57">
        <v>1250</v>
      </c>
      <c r="I75" s="57">
        <v>600</v>
      </c>
    </row>
    <row r="76" spans="1:9" ht="18" thickBot="1">
      <c r="A76" s="46">
        <v>19</v>
      </c>
      <c r="B76" s="56" t="s">
        <v>84</v>
      </c>
      <c r="C76" s="57">
        <v>1050</v>
      </c>
      <c r="D76" s="57">
        <v>650</v>
      </c>
      <c r="E76" s="46"/>
      <c r="F76" s="46"/>
      <c r="G76" s="46"/>
      <c r="H76" s="57">
        <v>1050</v>
      </c>
      <c r="I76" s="57">
        <v>650</v>
      </c>
    </row>
    <row r="77" spans="1:9" ht="18" thickBot="1">
      <c r="A77" s="46">
        <v>20</v>
      </c>
      <c r="B77" s="56" t="s">
        <v>417</v>
      </c>
      <c r="C77" s="57">
        <v>1250</v>
      </c>
      <c r="D77" s="57">
        <v>820</v>
      </c>
      <c r="E77" s="46"/>
      <c r="F77" s="46"/>
      <c r="G77" s="46"/>
      <c r="H77" s="57">
        <v>1250</v>
      </c>
      <c r="I77" s="57">
        <v>830</v>
      </c>
    </row>
    <row r="78" spans="1:9" ht="18" thickBot="1">
      <c r="A78" s="46">
        <v>21</v>
      </c>
      <c r="B78" s="56" t="s">
        <v>85</v>
      </c>
      <c r="C78" s="57">
        <v>1250</v>
      </c>
      <c r="D78" s="57">
        <v>750</v>
      </c>
      <c r="E78" s="46"/>
      <c r="F78" s="46"/>
      <c r="G78" s="46"/>
      <c r="H78" s="57">
        <v>1250</v>
      </c>
      <c r="I78" s="57">
        <v>830</v>
      </c>
    </row>
    <row r="79" spans="1:9" ht="18" thickBot="1">
      <c r="A79" s="46">
        <v>22</v>
      </c>
      <c r="B79" s="56" t="s">
        <v>86</v>
      </c>
      <c r="C79" s="57">
        <v>1300</v>
      </c>
      <c r="D79" s="57">
        <v>800</v>
      </c>
      <c r="E79" s="46"/>
      <c r="F79" s="46"/>
      <c r="G79" s="46"/>
      <c r="H79" s="57">
        <v>1250</v>
      </c>
      <c r="I79" s="57">
        <v>760</v>
      </c>
    </row>
    <row r="80" spans="1:9" ht="18" thickBot="1">
      <c r="A80" s="46">
        <v>23</v>
      </c>
      <c r="B80" s="56" t="s">
        <v>396</v>
      </c>
      <c r="C80" s="57">
        <v>1100</v>
      </c>
      <c r="D80" s="57">
        <v>670</v>
      </c>
      <c r="E80" s="46"/>
      <c r="F80" s="46"/>
      <c r="G80" s="46"/>
      <c r="H80" s="57"/>
      <c r="I80" s="57"/>
    </row>
    <row r="81" spans="1:9" ht="18" thickBot="1">
      <c r="A81" s="46">
        <v>24</v>
      </c>
      <c r="B81" s="56" t="s">
        <v>87</v>
      </c>
      <c r="C81" s="57">
        <v>980</v>
      </c>
      <c r="D81" s="57">
        <v>630</v>
      </c>
      <c r="E81" s="46"/>
      <c r="F81" s="46"/>
      <c r="G81" s="46"/>
      <c r="H81" s="57">
        <v>1200</v>
      </c>
      <c r="I81" s="57">
        <v>890</v>
      </c>
    </row>
    <row r="82" spans="1:9" ht="18" thickBot="1">
      <c r="A82" s="46">
        <v>25</v>
      </c>
      <c r="B82" s="56" t="s">
        <v>88</v>
      </c>
      <c r="C82" s="57">
        <v>910</v>
      </c>
      <c r="D82" s="57">
        <v>430</v>
      </c>
      <c r="E82" s="46"/>
      <c r="F82" s="46"/>
      <c r="G82" s="46"/>
      <c r="H82" s="57">
        <v>1240</v>
      </c>
      <c r="I82" s="57">
        <v>530</v>
      </c>
    </row>
    <row r="83" spans="1:9" ht="18" thickBot="1">
      <c r="A83" s="46">
        <v>26</v>
      </c>
      <c r="B83" s="56" t="s">
        <v>89</v>
      </c>
      <c r="C83" s="57">
        <v>1040</v>
      </c>
      <c r="D83" s="57">
        <v>880</v>
      </c>
      <c r="E83" s="46"/>
      <c r="F83" s="46"/>
      <c r="G83" s="46"/>
      <c r="H83" s="57">
        <v>1270</v>
      </c>
      <c r="I83" s="57">
        <v>980</v>
      </c>
    </row>
    <row r="84" spans="1:9" ht="18" thickBot="1">
      <c r="A84" s="46">
        <v>27</v>
      </c>
      <c r="B84" s="56" t="s">
        <v>90</v>
      </c>
      <c r="C84" s="57">
        <v>1080</v>
      </c>
      <c r="D84" s="57">
        <v>380</v>
      </c>
      <c r="E84" s="46"/>
      <c r="F84" s="46"/>
      <c r="G84" s="46"/>
      <c r="H84" s="57">
        <v>1100</v>
      </c>
      <c r="I84" s="57">
        <v>440</v>
      </c>
    </row>
    <row r="85" spans="1:9" ht="18" thickBot="1">
      <c r="A85" s="46">
        <v>28</v>
      </c>
      <c r="B85" s="56" t="s">
        <v>91</v>
      </c>
      <c r="C85" s="57">
        <v>1580</v>
      </c>
      <c r="D85" s="57">
        <v>750</v>
      </c>
      <c r="E85" s="46"/>
      <c r="F85" s="46"/>
      <c r="G85" s="46"/>
      <c r="H85" s="57">
        <v>1470</v>
      </c>
      <c r="I85" s="57">
        <v>740</v>
      </c>
    </row>
    <row r="86" spans="1:9" ht="18" thickBot="1">
      <c r="A86" s="46">
        <v>29</v>
      </c>
      <c r="B86" s="56" t="s">
        <v>92</v>
      </c>
      <c r="C86" s="57">
        <v>950</v>
      </c>
      <c r="D86" s="57">
        <v>380</v>
      </c>
      <c r="E86" s="46"/>
      <c r="F86" s="46"/>
      <c r="G86" s="46"/>
      <c r="H86" s="57">
        <v>970</v>
      </c>
      <c r="I86" s="57">
        <v>340</v>
      </c>
    </row>
    <row r="87" spans="1:9" ht="18" thickBot="1">
      <c r="A87" s="46">
        <v>30</v>
      </c>
      <c r="B87" s="56" t="s">
        <v>93</v>
      </c>
      <c r="C87" s="57">
        <v>780</v>
      </c>
      <c r="D87" s="57">
        <v>460</v>
      </c>
      <c r="E87" s="46"/>
      <c r="F87" s="46"/>
      <c r="G87" s="46"/>
      <c r="H87" s="57">
        <v>1020</v>
      </c>
      <c r="I87" s="57">
        <v>470</v>
      </c>
    </row>
    <row r="88" spans="1:9" ht="18" thickBot="1">
      <c r="A88" s="46">
        <v>31</v>
      </c>
      <c r="B88" s="56" t="s">
        <v>94</v>
      </c>
      <c r="C88" s="57">
        <v>850</v>
      </c>
      <c r="D88" s="57">
        <v>300</v>
      </c>
      <c r="E88" s="46"/>
      <c r="F88" s="46"/>
      <c r="G88" s="46"/>
      <c r="H88" s="57">
        <v>1330</v>
      </c>
      <c r="I88" s="57">
        <v>440</v>
      </c>
    </row>
    <row r="89" spans="1:9" ht="18" thickBot="1">
      <c r="A89" s="46">
        <v>32</v>
      </c>
      <c r="B89" s="56" t="s">
        <v>95</v>
      </c>
      <c r="C89" s="57">
        <v>750</v>
      </c>
      <c r="D89" s="57">
        <v>600</v>
      </c>
      <c r="E89" s="46"/>
      <c r="F89" s="46"/>
      <c r="G89" s="46"/>
      <c r="H89" s="57">
        <v>920</v>
      </c>
      <c r="I89" s="57">
        <v>530</v>
      </c>
    </row>
    <row r="90" spans="1:9" ht="18" thickBot="1">
      <c r="A90" s="46">
        <v>33</v>
      </c>
      <c r="B90" s="56" t="s">
        <v>418</v>
      </c>
      <c r="C90" s="57">
        <v>630</v>
      </c>
      <c r="D90" s="57">
        <v>320</v>
      </c>
      <c r="E90" s="46"/>
      <c r="F90" s="46"/>
      <c r="G90" s="46"/>
      <c r="H90" s="57"/>
      <c r="I90" s="57"/>
    </row>
    <row r="91" spans="1:9" ht="18" thickBot="1">
      <c r="A91" s="46">
        <v>34</v>
      </c>
      <c r="B91" s="56" t="s">
        <v>96</v>
      </c>
      <c r="C91" s="57">
        <v>1070</v>
      </c>
      <c r="D91" s="57">
        <v>620</v>
      </c>
      <c r="E91" s="46"/>
      <c r="F91" s="46"/>
      <c r="G91" s="46"/>
      <c r="H91" s="57">
        <v>1130</v>
      </c>
      <c r="I91" s="57">
        <v>620</v>
      </c>
    </row>
    <row r="92" spans="1:9" ht="18" thickBot="1">
      <c r="A92" s="46">
        <v>35</v>
      </c>
      <c r="B92" s="56" t="s">
        <v>97</v>
      </c>
      <c r="C92" s="57">
        <v>1360</v>
      </c>
      <c r="D92" s="57">
        <v>650</v>
      </c>
      <c r="E92" s="46"/>
      <c r="F92" s="46"/>
      <c r="G92" s="46"/>
      <c r="H92" s="57">
        <v>1420</v>
      </c>
      <c r="I92" s="57">
        <v>760</v>
      </c>
    </row>
    <row r="93" spans="1:9" ht="18" thickBot="1">
      <c r="A93" s="46">
        <v>36</v>
      </c>
      <c r="B93" s="56" t="s">
        <v>98</v>
      </c>
      <c r="C93" s="57">
        <v>1250</v>
      </c>
      <c r="D93" s="57">
        <v>620</v>
      </c>
      <c r="E93" s="46"/>
      <c r="F93" s="46"/>
      <c r="G93" s="46"/>
      <c r="H93" s="57">
        <v>1250</v>
      </c>
      <c r="I93" s="57">
        <v>670</v>
      </c>
    </row>
    <row r="94" spans="1:9" ht="18" thickBot="1">
      <c r="A94" s="46">
        <v>37</v>
      </c>
      <c r="B94" s="56" t="s">
        <v>99</v>
      </c>
      <c r="C94" s="57">
        <v>1000</v>
      </c>
      <c r="D94" s="57">
        <v>480</v>
      </c>
      <c r="E94" s="46"/>
      <c r="F94" s="46"/>
      <c r="G94" s="46"/>
      <c r="H94" s="57">
        <v>1230</v>
      </c>
      <c r="I94" s="57">
        <v>750</v>
      </c>
    </row>
    <row r="95" spans="1:9" ht="18" thickBot="1">
      <c r="A95" s="46">
        <v>38</v>
      </c>
      <c r="B95" s="56" t="s">
        <v>100</v>
      </c>
      <c r="C95" s="57">
        <v>1220</v>
      </c>
      <c r="D95" s="57">
        <v>520</v>
      </c>
      <c r="E95" s="46"/>
      <c r="F95" s="46"/>
      <c r="G95" s="46"/>
      <c r="H95" s="57">
        <v>1000</v>
      </c>
      <c r="I95" s="57">
        <v>420</v>
      </c>
    </row>
    <row r="96" spans="1:9" ht="18" thickBot="1">
      <c r="A96" s="46">
        <v>39</v>
      </c>
      <c r="B96" s="56" t="s">
        <v>101</v>
      </c>
      <c r="C96" s="57">
        <v>1370</v>
      </c>
      <c r="D96" s="57">
        <v>500</v>
      </c>
      <c r="E96" s="46"/>
      <c r="F96" s="46"/>
      <c r="G96" s="46"/>
      <c r="H96" s="57">
        <v>1650</v>
      </c>
      <c r="I96" s="57">
        <v>410</v>
      </c>
    </row>
    <row r="97" spans="1:9" ht="18" thickBot="1">
      <c r="A97" s="46">
        <v>40</v>
      </c>
      <c r="B97" s="56" t="s">
        <v>102</v>
      </c>
      <c r="C97" s="57">
        <v>700</v>
      </c>
      <c r="D97" s="57">
        <v>490</v>
      </c>
      <c r="E97" s="46"/>
      <c r="F97" s="46"/>
      <c r="G97" s="46"/>
      <c r="H97" s="57">
        <v>650</v>
      </c>
      <c r="I97" s="57">
        <v>450</v>
      </c>
    </row>
    <row r="98" spans="1:9" ht="18" thickBot="1">
      <c r="A98" s="46">
        <v>41</v>
      </c>
      <c r="B98" s="56" t="s">
        <v>103</v>
      </c>
      <c r="C98" s="57">
        <v>1400</v>
      </c>
      <c r="D98" s="57">
        <v>950</v>
      </c>
      <c r="E98" s="46"/>
      <c r="F98" s="46"/>
      <c r="G98" s="46"/>
      <c r="H98" s="57">
        <v>1500</v>
      </c>
      <c r="I98" s="57">
        <v>920</v>
      </c>
    </row>
    <row r="99" spans="1:9" ht="18" thickBot="1">
      <c r="A99" s="46">
        <v>42</v>
      </c>
      <c r="B99" s="56" t="s">
        <v>104</v>
      </c>
      <c r="C99" s="57">
        <v>1350</v>
      </c>
      <c r="D99" s="57">
        <v>600</v>
      </c>
      <c r="E99" s="46"/>
      <c r="F99" s="46"/>
      <c r="G99" s="46"/>
      <c r="H99" s="57">
        <v>1270</v>
      </c>
      <c r="I99" s="57">
        <v>730</v>
      </c>
    </row>
    <row r="100" spans="1:9" ht="18" thickBot="1">
      <c r="A100" s="46">
        <v>43</v>
      </c>
      <c r="B100" s="56" t="s">
        <v>419</v>
      </c>
      <c r="C100" s="57">
        <v>620</v>
      </c>
      <c r="D100" s="57">
        <v>270</v>
      </c>
      <c r="E100" s="46"/>
      <c r="F100" s="46"/>
      <c r="G100" s="46"/>
      <c r="H100" s="57"/>
      <c r="I100" s="57"/>
    </row>
    <row r="101" spans="1:9" ht="18" thickBot="1">
      <c r="A101" s="46">
        <v>44</v>
      </c>
      <c r="B101" s="56" t="s">
        <v>420</v>
      </c>
      <c r="C101" s="57">
        <v>1000</v>
      </c>
      <c r="D101" s="57">
        <v>400</v>
      </c>
      <c r="E101" s="46"/>
      <c r="F101" s="46"/>
      <c r="G101" s="46"/>
      <c r="H101" s="57"/>
      <c r="I101" s="57"/>
    </row>
    <row r="102" spans="1:9" ht="18" thickBot="1">
      <c r="A102" s="46">
        <v>45</v>
      </c>
      <c r="B102" s="56" t="s">
        <v>105</v>
      </c>
      <c r="C102" s="57">
        <v>1100</v>
      </c>
      <c r="D102" s="57">
        <v>480</v>
      </c>
      <c r="E102" s="46"/>
      <c r="F102" s="46"/>
      <c r="G102" s="46"/>
      <c r="H102" s="57">
        <v>920</v>
      </c>
      <c r="I102" s="57">
        <v>290</v>
      </c>
    </row>
    <row r="103" spans="1:9" ht="18" thickBot="1">
      <c r="A103" s="46">
        <v>46</v>
      </c>
      <c r="B103" s="56" t="s">
        <v>106</v>
      </c>
      <c r="C103" s="57">
        <v>750</v>
      </c>
      <c r="D103" s="57">
        <v>540</v>
      </c>
      <c r="E103" s="46"/>
      <c r="F103" s="46"/>
      <c r="G103" s="46"/>
      <c r="H103" s="57">
        <v>850</v>
      </c>
      <c r="I103" s="57">
        <v>750</v>
      </c>
    </row>
    <row r="104" spans="1:9" ht="18" thickBot="1">
      <c r="A104" s="46">
        <v>47</v>
      </c>
      <c r="B104" s="56" t="s">
        <v>107</v>
      </c>
      <c r="C104" s="57">
        <v>750</v>
      </c>
      <c r="D104" s="57">
        <v>650</v>
      </c>
      <c r="E104" s="46"/>
      <c r="F104" s="46"/>
      <c r="G104" s="46"/>
      <c r="H104" s="57">
        <v>1040</v>
      </c>
      <c r="I104" s="57">
        <v>630</v>
      </c>
    </row>
    <row r="105" spans="1:9" ht="18" thickBot="1">
      <c r="A105" s="46">
        <v>48</v>
      </c>
      <c r="B105" s="56" t="s">
        <v>108</v>
      </c>
      <c r="C105" s="57">
        <v>1250</v>
      </c>
      <c r="D105" s="57">
        <v>810</v>
      </c>
      <c r="E105" s="46"/>
      <c r="F105" s="46"/>
      <c r="G105" s="46"/>
      <c r="H105" s="57">
        <v>1250</v>
      </c>
      <c r="I105" s="57">
        <v>790</v>
      </c>
    </row>
    <row r="106" spans="1:9" ht="18" thickBot="1">
      <c r="A106" s="46">
        <v>49</v>
      </c>
      <c r="B106" s="56" t="s">
        <v>109</v>
      </c>
      <c r="C106" s="57">
        <v>1300</v>
      </c>
      <c r="D106" s="57">
        <v>850</v>
      </c>
      <c r="E106" s="46"/>
      <c r="F106" s="46"/>
      <c r="G106" s="46"/>
      <c r="H106" s="57">
        <v>1250</v>
      </c>
      <c r="I106" s="57">
        <v>790</v>
      </c>
    </row>
    <row r="107" spans="1:9" ht="18" thickBot="1">
      <c r="A107" s="46">
        <v>50</v>
      </c>
      <c r="B107" s="56" t="s">
        <v>110</v>
      </c>
      <c r="C107" s="57">
        <v>980</v>
      </c>
      <c r="D107" s="57">
        <v>660</v>
      </c>
      <c r="E107" s="46"/>
      <c r="F107" s="46"/>
      <c r="G107" s="46"/>
      <c r="H107" s="57">
        <v>1300</v>
      </c>
      <c r="I107" s="57">
        <v>650</v>
      </c>
    </row>
    <row r="108" spans="1:9" ht="18" thickBot="1">
      <c r="A108" s="46">
        <v>51</v>
      </c>
      <c r="B108" s="56" t="s">
        <v>111</v>
      </c>
      <c r="C108" s="57">
        <v>1300</v>
      </c>
      <c r="D108" s="57">
        <v>900</v>
      </c>
      <c r="E108" s="46"/>
      <c r="F108" s="46"/>
      <c r="G108" s="46"/>
      <c r="H108" s="57">
        <v>1400</v>
      </c>
      <c r="I108" s="57">
        <v>1040</v>
      </c>
    </row>
    <row r="109" spans="1:9" ht="18" thickBot="1">
      <c r="A109" s="46">
        <v>52</v>
      </c>
      <c r="B109" s="56" t="s">
        <v>112</v>
      </c>
      <c r="C109" s="57">
        <v>1090</v>
      </c>
      <c r="D109" s="57">
        <v>600</v>
      </c>
      <c r="E109" s="46"/>
      <c r="F109" s="46"/>
      <c r="G109" s="46"/>
      <c r="H109" s="57">
        <v>1080</v>
      </c>
      <c r="I109" s="57">
        <v>680</v>
      </c>
    </row>
    <row r="110" spans="1:9" ht="18" thickBot="1">
      <c r="A110" s="46">
        <v>53</v>
      </c>
      <c r="B110" s="56" t="s">
        <v>113</v>
      </c>
      <c r="C110" s="57">
        <v>1320</v>
      </c>
      <c r="D110" s="57">
        <v>630</v>
      </c>
      <c r="E110" s="46"/>
      <c r="F110" s="46"/>
      <c r="G110" s="46"/>
      <c r="H110" s="57">
        <v>1300</v>
      </c>
      <c r="I110" s="57">
        <v>680</v>
      </c>
    </row>
    <row r="111" spans="1:9" ht="18" thickBot="1">
      <c r="A111" s="46">
        <v>54</v>
      </c>
      <c r="B111" s="56" t="s">
        <v>114</v>
      </c>
      <c r="C111" s="57">
        <v>1320</v>
      </c>
      <c r="D111" s="57">
        <v>640</v>
      </c>
      <c r="E111" s="46"/>
      <c r="F111" s="46"/>
      <c r="G111" s="46"/>
      <c r="H111" s="57">
        <v>1300</v>
      </c>
      <c r="I111" s="57">
        <v>770</v>
      </c>
    </row>
    <row r="112" spans="1:9" ht="18" thickBot="1">
      <c r="A112" s="46">
        <v>55</v>
      </c>
      <c r="B112" s="56" t="s">
        <v>115</v>
      </c>
      <c r="C112" s="57">
        <v>1450</v>
      </c>
      <c r="D112" s="57">
        <v>610</v>
      </c>
      <c r="E112" s="46"/>
      <c r="F112" s="46"/>
      <c r="G112" s="46"/>
      <c r="H112" s="57">
        <v>1300</v>
      </c>
      <c r="I112" s="57">
        <v>530</v>
      </c>
    </row>
    <row r="113" spans="1:9" ht="18" thickBot="1">
      <c r="A113" s="46">
        <v>56</v>
      </c>
      <c r="B113" s="56" t="s">
        <v>116</v>
      </c>
      <c r="C113" s="57">
        <v>1150</v>
      </c>
      <c r="D113" s="57">
        <v>500</v>
      </c>
      <c r="E113" s="46"/>
      <c r="F113" s="46"/>
      <c r="G113" s="46"/>
      <c r="H113" s="57">
        <v>1250</v>
      </c>
      <c r="I113" s="57">
        <v>400</v>
      </c>
    </row>
    <row r="114" spans="1:9" ht="18" thickBot="1">
      <c r="A114" s="46">
        <v>57</v>
      </c>
      <c r="B114" s="56" t="s">
        <v>117</v>
      </c>
      <c r="C114" s="57">
        <v>1100</v>
      </c>
      <c r="D114" s="57">
        <v>630</v>
      </c>
      <c r="E114" s="46"/>
      <c r="F114" s="46"/>
      <c r="G114" s="46"/>
      <c r="H114" s="57">
        <v>1100</v>
      </c>
      <c r="I114" s="57">
        <v>700</v>
      </c>
    </row>
    <row r="115" spans="1:9" ht="18" thickBot="1">
      <c r="A115" s="46">
        <v>58</v>
      </c>
      <c r="B115" s="56" t="s">
        <v>118</v>
      </c>
      <c r="C115" s="57">
        <v>1220</v>
      </c>
      <c r="D115" s="57">
        <v>650</v>
      </c>
      <c r="E115" s="46"/>
      <c r="F115" s="46"/>
      <c r="G115" s="46"/>
      <c r="H115" s="57">
        <v>1280</v>
      </c>
      <c r="I115" s="57">
        <v>810</v>
      </c>
    </row>
    <row r="116" spans="1:9" ht="18" thickBot="1">
      <c r="A116" s="46">
        <v>59</v>
      </c>
      <c r="B116" s="56" t="s">
        <v>119</v>
      </c>
      <c r="C116" s="57">
        <v>1050</v>
      </c>
      <c r="D116" s="57">
        <v>570</v>
      </c>
      <c r="E116" s="46"/>
      <c r="F116" s="46"/>
      <c r="G116" s="46"/>
      <c r="H116" s="57">
        <v>1150</v>
      </c>
      <c r="I116" s="57">
        <v>500</v>
      </c>
    </row>
    <row r="117" spans="1:9" ht="18" thickBot="1">
      <c r="A117" s="46">
        <v>60</v>
      </c>
      <c r="B117" s="56" t="s">
        <v>120</v>
      </c>
      <c r="C117" s="57">
        <v>940</v>
      </c>
      <c r="D117" s="57">
        <v>540</v>
      </c>
      <c r="E117" s="46"/>
      <c r="F117" s="46"/>
      <c r="G117" s="46"/>
      <c r="H117" s="57">
        <v>1060</v>
      </c>
      <c r="I117" s="57">
        <v>620</v>
      </c>
    </row>
    <row r="118" spans="1:9" ht="18" thickBot="1">
      <c r="A118" s="46">
        <v>61</v>
      </c>
      <c r="B118" s="56" t="s">
        <v>424</v>
      </c>
      <c r="C118" s="57">
        <v>1150</v>
      </c>
      <c r="D118" s="57">
        <v>630</v>
      </c>
      <c r="E118" s="46"/>
      <c r="F118" s="46"/>
      <c r="G118" s="46"/>
      <c r="H118" s="57"/>
      <c r="I118" s="57"/>
    </row>
    <row r="119" spans="1:9" ht="18" thickBot="1">
      <c r="A119" s="46">
        <v>62</v>
      </c>
      <c r="B119" s="56" t="s">
        <v>121</v>
      </c>
      <c r="C119" s="57"/>
      <c r="D119" s="57"/>
      <c r="E119" s="46"/>
      <c r="F119" s="46"/>
      <c r="G119" s="46"/>
      <c r="H119" s="57"/>
      <c r="I119" s="57"/>
    </row>
    <row r="120" spans="1:9" ht="18" thickBot="1">
      <c r="A120" s="46">
        <v>63</v>
      </c>
      <c r="B120" s="56" t="s">
        <v>122</v>
      </c>
      <c r="C120" s="57">
        <v>1160</v>
      </c>
      <c r="D120" s="57">
        <v>550</v>
      </c>
      <c r="E120" s="46"/>
      <c r="F120" s="46"/>
      <c r="G120" s="46"/>
      <c r="H120" s="57">
        <v>940</v>
      </c>
      <c r="I120" s="57">
        <v>560</v>
      </c>
    </row>
    <row r="121" spans="1:9" ht="18" thickBot="1">
      <c r="A121" s="46">
        <v>64</v>
      </c>
      <c r="B121" s="56" t="s">
        <v>123</v>
      </c>
      <c r="C121" s="57">
        <v>1200</v>
      </c>
      <c r="D121" s="57">
        <v>790</v>
      </c>
      <c r="E121" s="46"/>
      <c r="F121" s="46"/>
      <c r="G121" s="46"/>
      <c r="H121" s="57">
        <v>1400</v>
      </c>
      <c r="I121" s="57">
        <v>1400</v>
      </c>
    </row>
    <row r="122" spans="1:9" ht="18" thickBot="1">
      <c r="A122" s="46">
        <v>65</v>
      </c>
      <c r="B122" s="56" t="s">
        <v>124</v>
      </c>
      <c r="C122" s="57">
        <v>1260</v>
      </c>
      <c r="D122" s="57">
        <v>700</v>
      </c>
      <c r="E122" s="46"/>
      <c r="F122" s="46"/>
      <c r="G122" s="46"/>
      <c r="H122" s="57">
        <v>1140</v>
      </c>
      <c r="I122" s="57">
        <v>370</v>
      </c>
    </row>
    <row r="123" spans="1:9" ht="18" thickBot="1">
      <c r="A123" s="46">
        <v>66</v>
      </c>
      <c r="B123" s="56" t="s">
        <v>125</v>
      </c>
      <c r="C123" s="57">
        <v>1030</v>
      </c>
      <c r="D123" s="57">
        <v>420</v>
      </c>
      <c r="E123" s="46"/>
      <c r="F123" s="46"/>
      <c r="G123" s="46"/>
      <c r="H123" s="57">
        <v>750</v>
      </c>
      <c r="I123" s="57">
        <v>340</v>
      </c>
    </row>
    <row r="124" spans="1:9" ht="18" thickBot="1">
      <c r="A124" s="46">
        <v>67</v>
      </c>
      <c r="B124" s="56" t="s">
        <v>126</v>
      </c>
      <c r="C124" s="57">
        <v>950</v>
      </c>
      <c r="D124" s="57">
        <v>380</v>
      </c>
      <c r="E124" s="46"/>
      <c r="F124" s="46"/>
      <c r="G124" s="46"/>
      <c r="H124" s="57">
        <v>1100</v>
      </c>
      <c r="I124" s="57">
        <v>590</v>
      </c>
    </row>
    <row r="125" spans="1:9" ht="18" thickBot="1">
      <c r="A125" s="46">
        <v>68</v>
      </c>
      <c r="B125" s="56" t="s">
        <v>127</v>
      </c>
      <c r="C125" s="57">
        <v>1220</v>
      </c>
      <c r="D125" s="57">
        <v>660</v>
      </c>
      <c r="E125" s="46"/>
      <c r="F125" s="46"/>
      <c r="G125" s="46"/>
      <c r="H125" s="57">
        <v>1310</v>
      </c>
      <c r="I125" s="57">
        <v>570</v>
      </c>
    </row>
    <row r="126" spans="1:9" ht="18" thickBot="1">
      <c r="A126" s="46">
        <v>69</v>
      </c>
      <c r="B126" s="56" t="s">
        <v>128</v>
      </c>
      <c r="C126" s="57">
        <v>1110</v>
      </c>
      <c r="D126" s="57">
        <v>340</v>
      </c>
      <c r="E126" s="46"/>
      <c r="F126" s="46"/>
      <c r="G126" s="46"/>
      <c r="H126" s="57">
        <v>960</v>
      </c>
      <c r="I126" s="57">
        <v>350</v>
      </c>
    </row>
    <row r="127" spans="1:9" ht="18" thickBot="1">
      <c r="A127" s="46">
        <v>70</v>
      </c>
      <c r="B127" s="56" t="s">
        <v>129</v>
      </c>
      <c r="C127" s="57">
        <v>1040</v>
      </c>
      <c r="D127" s="57">
        <v>620</v>
      </c>
      <c r="E127" s="46"/>
      <c r="F127" s="46"/>
      <c r="G127" s="46"/>
      <c r="H127" s="57">
        <v>820</v>
      </c>
      <c r="I127" s="57">
        <v>680</v>
      </c>
    </row>
    <row r="128" spans="1:9" ht="18" thickBot="1">
      <c r="A128" s="46">
        <v>71</v>
      </c>
      <c r="B128" s="56" t="s">
        <v>376</v>
      </c>
      <c r="C128" s="57">
        <v>760</v>
      </c>
      <c r="D128" s="57">
        <v>290</v>
      </c>
      <c r="E128" s="46"/>
      <c r="F128" s="46"/>
      <c r="G128" s="46"/>
      <c r="H128" s="57">
        <v>1190</v>
      </c>
      <c r="I128" s="57">
        <v>300</v>
      </c>
    </row>
    <row r="129" spans="1:9" ht="18" thickBot="1">
      <c r="A129" s="46">
        <v>72</v>
      </c>
      <c r="B129" s="56" t="s">
        <v>130</v>
      </c>
      <c r="C129" s="57">
        <v>1030</v>
      </c>
      <c r="D129" s="57">
        <v>380</v>
      </c>
      <c r="E129" s="46"/>
      <c r="F129" s="46"/>
      <c r="G129" s="46"/>
      <c r="H129" s="57">
        <v>800</v>
      </c>
      <c r="I129" s="57">
        <v>350</v>
      </c>
    </row>
    <row r="130" spans="1:9" ht="18" thickBot="1">
      <c r="A130" s="46">
        <v>73</v>
      </c>
      <c r="B130" s="56" t="s">
        <v>131</v>
      </c>
      <c r="C130" s="57">
        <v>820</v>
      </c>
      <c r="D130" s="57">
        <v>390</v>
      </c>
      <c r="E130" s="46"/>
      <c r="F130" s="46"/>
      <c r="G130" s="46"/>
      <c r="H130" s="57">
        <v>1050</v>
      </c>
      <c r="I130" s="57">
        <v>360</v>
      </c>
    </row>
    <row r="131" spans="1:9" ht="18" thickBot="1">
      <c r="A131" s="46">
        <v>74</v>
      </c>
      <c r="B131" s="56" t="s">
        <v>132</v>
      </c>
      <c r="C131" s="57">
        <v>1210</v>
      </c>
      <c r="D131" s="57">
        <v>490</v>
      </c>
      <c r="E131" s="46"/>
      <c r="F131" s="46"/>
      <c r="G131" s="46"/>
      <c r="H131" s="57">
        <v>1420</v>
      </c>
      <c r="I131" s="57">
        <v>450</v>
      </c>
    </row>
    <row r="132" spans="1:9" ht="18" thickBot="1">
      <c r="A132" s="46">
        <v>75</v>
      </c>
      <c r="B132" s="56" t="s">
        <v>133</v>
      </c>
      <c r="C132" s="57">
        <v>1260</v>
      </c>
      <c r="D132" s="57">
        <v>480</v>
      </c>
      <c r="E132" s="46"/>
      <c r="F132" s="46"/>
      <c r="G132" s="46"/>
      <c r="H132" s="57">
        <v>650</v>
      </c>
      <c r="I132" s="57">
        <v>240</v>
      </c>
    </row>
    <row r="133" spans="1:9" ht="18" thickBot="1">
      <c r="A133" s="46">
        <v>76</v>
      </c>
      <c r="B133" s="56" t="s">
        <v>134</v>
      </c>
      <c r="C133" s="57">
        <v>900</v>
      </c>
      <c r="D133" s="57">
        <v>440</v>
      </c>
      <c r="E133" s="46"/>
      <c r="F133" s="46"/>
      <c r="G133" s="46"/>
      <c r="H133" s="57">
        <v>740</v>
      </c>
      <c r="I133" s="57">
        <v>550</v>
      </c>
    </row>
    <row r="134" spans="1:9" ht="18" thickBot="1">
      <c r="A134" s="46">
        <v>77</v>
      </c>
      <c r="B134" s="56" t="s">
        <v>135</v>
      </c>
      <c r="C134" s="57">
        <v>710</v>
      </c>
      <c r="D134" s="57">
        <v>300</v>
      </c>
      <c r="E134" s="46"/>
      <c r="F134" s="46"/>
      <c r="G134" s="46"/>
      <c r="H134" s="57">
        <v>870</v>
      </c>
      <c r="I134" s="57">
        <v>940</v>
      </c>
    </row>
    <row r="135" spans="1:9" ht="18" thickBot="1">
      <c r="A135" s="46">
        <v>78</v>
      </c>
      <c r="B135" s="56" t="s">
        <v>136</v>
      </c>
      <c r="C135" s="57">
        <v>1950</v>
      </c>
      <c r="D135" s="57">
        <v>420</v>
      </c>
      <c r="E135" s="46"/>
      <c r="F135" s="46"/>
      <c r="G135" s="46"/>
      <c r="H135" s="57">
        <v>750</v>
      </c>
      <c r="I135" s="57">
        <v>230</v>
      </c>
    </row>
    <row r="136" spans="1:9" ht="18" thickBot="1">
      <c r="A136" s="46">
        <v>79</v>
      </c>
      <c r="B136" s="56" t="s">
        <v>137</v>
      </c>
      <c r="C136" s="57">
        <v>740</v>
      </c>
      <c r="D136" s="57">
        <v>400</v>
      </c>
      <c r="E136" s="46"/>
      <c r="F136" s="46"/>
      <c r="G136" s="46"/>
      <c r="H136" s="57">
        <v>1400</v>
      </c>
      <c r="I136" s="57">
        <v>430</v>
      </c>
    </row>
    <row r="137" spans="1:9" ht="18" thickBot="1">
      <c r="A137" s="46">
        <v>80</v>
      </c>
      <c r="B137" s="56" t="s">
        <v>138</v>
      </c>
      <c r="C137" s="57">
        <v>760</v>
      </c>
      <c r="D137" s="57">
        <v>360</v>
      </c>
      <c r="E137" s="46"/>
      <c r="F137" s="46"/>
      <c r="G137" s="46"/>
      <c r="H137" s="57">
        <v>530</v>
      </c>
      <c r="I137" s="57">
        <v>310</v>
      </c>
    </row>
    <row r="138" spans="1:9" ht="18" thickBot="1">
      <c r="A138" s="46">
        <v>81</v>
      </c>
      <c r="B138" s="56" t="s">
        <v>139</v>
      </c>
      <c r="C138" s="57">
        <v>710</v>
      </c>
      <c r="D138" s="57">
        <v>450</v>
      </c>
      <c r="E138" s="46"/>
      <c r="F138" s="46"/>
      <c r="G138" s="46"/>
      <c r="H138" s="57">
        <v>1000</v>
      </c>
      <c r="I138" s="57">
        <v>500</v>
      </c>
    </row>
    <row r="139" spans="1:9" ht="18" thickBot="1">
      <c r="A139" s="46">
        <v>82</v>
      </c>
      <c r="B139" s="56" t="s">
        <v>140</v>
      </c>
      <c r="C139" s="57">
        <v>1550</v>
      </c>
      <c r="D139" s="57">
        <v>550</v>
      </c>
      <c r="E139" s="46"/>
      <c r="F139" s="46"/>
      <c r="G139" s="46"/>
      <c r="H139" s="57">
        <v>980</v>
      </c>
      <c r="I139" s="57">
        <v>500</v>
      </c>
    </row>
    <row r="140" spans="1:9" ht="18" thickBot="1">
      <c r="A140" s="46">
        <v>83</v>
      </c>
      <c r="B140" s="56" t="s">
        <v>141</v>
      </c>
      <c r="C140" s="57">
        <v>1230</v>
      </c>
      <c r="D140" s="57">
        <v>350</v>
      </c>
      <c r="E140" s="46"/>
      <c r="F140" s="46"/>
      <c r="G140" s="46"/>
      <c r="H140" s="57">
        <v>890</v>
      </c>
      <c r="I140" s="57">
        <v>470</v>
      </c>
    </row>
    <row r="141" spans="1:9" ht="18" thickBot="1">
      <c r="A141" s="46">
        <v>84</v>
      </c>
      <c r="B141" s="56" t="s">
        <v>142</v>
      </c>
      <c r="C141" s="57">
        <v>660</v>
      </c>
      <c r="D141" s="57">
        <v>380</v>
      </c>
      <c r="E141" s="46"/>
      <c r="F141" s="46"/>
      <c r="G141" s="46"/>
      <c r="H141" s="57">
        <v>530</v>
      </c>
      <c r="I141" s="57">
        <v>300</v>
      </c>
    </row>
    <row r="142" spans="1:9" ht="18" thickBot="1">
      <c r="A142" s="46">
        <v>85</v>
      </c>
      <c r="B142" s="56" t="s">
        <v>143</v>
      </c>
      <c r="C142" s="57">
        <v>850</v>
      </c>
      <c r="D142" s="57">
        <v>350</v>
      </c>
      <c r="E142" s="46"/>
      <c r="F142" s="46"/>
      <c r="G142" s="46"/>
      <c r="H142" s="57">
        <v>1780</v>
      </c>
      <c r="I142" s="57">
        <v>840</v>
      </c>
    </row>
    <row r="143" spans="1:9" ht="18" thickBot="1">
      <c r="A143" s="46">
        <v>86</v>
      </c>
      <c r="B143" s="56" t="s">
        <v>144</v>
      </c>
      <c r="C143" s="57">
        <v>1750</v>
      </c>
      <c r="D143" s="57">
        <v>510</v>
      </c>
      <c r="E143" s="46"/>
      <c r="F143" s="46"/>
      <c r="G143" s="46"/>
      <c r="H143" s="57">
        <v>860</v>
      </c>
      <c r="I143" s="57">
        <v>480</v>
      </c>
    </row>
    <row r="144" spans="1:9" ht="18" thickBot="1">
      <c r="A144" s="46">
        <v>87</v>
      </c>
      <c r="B144" s="56" t="s">
        <v>145</v>
      </c>
      <c r="C144" s="57">
        <v>890</v>
      </c>
      <c r="D144" s="57">
        <v>540</v>
      </c>
      <c r="E144" s="46"/>
      <c r="F144" s="46"/>
      <c r="G144" s="46"/>
      <c r="H144" s="57">
        <v>1340</v>
      </c>
      <c r="I144" s="57">
        <v>640</v>
      </c>
    </row>
    <row r="145" spans="1:9" ht="18" thickBot="1">
      <c r="A145" s="46">
        <v>88</v>
      </c>
      <c r="B145" s="56" t="s">
        <v>146</v>
      </c>
      <c r="C145" s="57">
        <v>1330</v>
      </c>
      <c r="D145" s="57">
        <v>350</v>
      </c>
      <c r="E145" s="46"/>
      <c r="F145" s="46"/>
      <c r="G145" s="46"/>
      <c r="H145" s="57">
        <v>980</v>
      </c>
      <c r="I145" s="57">
        <v>300</v>
      </c>
    </row>
    <row r="146" spans="1:9" ht="18" thickBot="1">
      <c r="A146" s="46">
        <v>89</v>
      </c>
      <c r="B146" s="56" t="s">
        <v>147</v>
      </c>
      <c r="C146" s="57">
        <v>990</v>
      </c>
      <c r="D146" s="57">
        <v>450</v>
      </c>
      <c r="E146" s="46"/>
      <c r="F146" s="46"/>
      <c r="G146" s="46"/>
      <c r="H146" s="57">
        <v>700</v>
      </c>
      <c r="I146" s="57">
        <v>270</v>
      </c>
    </row>
    <row r="147" spans="1:9" ht="18" thickBot="1">
      <c r="A147" s="46">
        <v>90</v>
      </c>
      <c r="B147" s="56" t="s">
        <v>148</v>
      </c>
      <c r="C147" s="57">
        <v>1000</v>
      </c>
      <c r="D147" s="57">
        <v>320</v>
      </c>
      <c r="E147" s="46"/>
      <c r="F147" s="46"/>
      <c r="G147" s="46"/>
      <c r="H147" s="57">
        <v>820</v>
      </c>
      <c r="I147" s="57">
        <v>310</v>
      </c>
    </row>
    <row r="148" spans="1:9" ht="18" thickBot="1">
      <c r="A148" s="46">
        <v>91</v>
      </c>
      <c r="B148" s="56" t="s">
        <v>149</v>
      </c>
      <c r="C148" s="57">
        <v>1050</v>
      </c>
      <c r="D148" s="57">
        <v>500</v>
      </c>
      <c r="E148" s="46"/>
      <c r="F148" s="46"/>
      <c r="G148" s="46"/>
      <c r="H148" s="57">
        <v>1400</v>
      </c>
      <c r="I148" s="57">
        <v>420</v>
      </c>
    </row>
    <row r="149" spans="1:9" ht="18" thickBot="1">
      <c r="A149" s="46">
        <v>92</v>
      </c>
      <c r="B149" s="56" t="s">
        <v>150</v>
      </c>
      <c r="C149" s="57">
        <v>1750</v>
      </c>
      <c r="D149" s="57">
        <v>650</v>
      </c>
      <c r="E149" s="46"/>
      <c r="F149" s="46"/>
      <c r="G149" s="46"/>
      <c r="H149" s="57">
        <v>1250</v>
      </c>
      <c r="I149" s="57">
        <v>320</v>
      </c>
    </row>
    <row r="150" spans="1:9" ht="18" thickBot="1">
      <c r="A150" s="46">
        <v>93</v>
      </c>
      <c r="B150" s="56" t="s">
        <v>151</v>
      </c>
      <c r="C150" s="57">
        <v>1140</v>
      </c>
      <c r="D150" s="57">
        <v>300</v>
      </c>
      <c r="E150" s="46"/>
      <c r="F150" s="46"/>
      <c r="G150" s="46"/>
      <c r="H150" s="57">
        <v>740</v>
      </c>
      <c r="I150" s="57">
        <v>600</v>
      </c>
    </row>
    <row r="151" spans="1:9" ht="18" thickBot="1">
      <c r="A151" s="46">
        <v>94</v>
      </c>
      <c r="B151" s="56" t="s">
        <v>152</v>
      </c>
      <c r="C151" s="57">
        <v>750</v>
      </c>
      <c r="D151" s="57">
        <v>380</v>
      </c>
      <c r="E151" s="46"/>
      <c r="F151" s="46"/>
      <c r="G151" s="46"/>
      <c r="H151" s="57">
        <v>1110</v>
      </c>
      <c r="I151" s="57">
        <v>470</v>
      </c>
    </row>
    <row r="152" spans="1:9" ht="18" thickBot="1">
      <c r="A152" s="46">
        <v>95</v>
      </c>
      <c r="B152" s="56" t="s">
        <v>153</v>
      </c>
      <c r="C152" s="57">
        <v>1500</v>
      </c>
      <c r="D152" s="57">
        <v>620</v>
      </c>
      <c r="E152" s="46"/>
      <c r="F152" s="46"/>
      <c r="G152" s="46"/>
      <c r="H152" s="57">
        <v>1200</v>
      </c>
      <c r="I152" s="57">
        <v>380</v>
      </c>
    </row>
    <row r="153" spans="1:9" ht="18" thickBot="1">
      <c r="A153" s="46">
        <v>96</v>
      </c>
      <c r="B153" s="56" t="s">
        <v>154</v>
      </c>
      <c r="C153" s="57">
        <v>880</v>
      </c>
      <c r="D153" s="57">
        <v>310</v>
      </c>
      <c r="E153" s="46"/>
      <c r="F153" s="46"/>
      <c r="G153" s="46"/>
      <c r="H153" s="57">
        <v>930</v>
      </c>
      <c r="I153" s="57">
        <v>350</v>
      </c>
    </row>
    <row r="154" spans="1:9" ht="18" thickBot="1">
      <c r="A154" s="46">
        <v>97</v>
      </c>
      <c r="B154" s="56" t="s">
        <v>155</v>
      </c>
      <c r="C154" s="57">
        <v>1130</v>
      </c>
      <c r="D154" s="57">
        <v>410</v>
      </c>
      <c r="E154" s="46"/>
      <c r="F154" s="46"/>
      <c r="G154" s="46"/>
      <c r="H154" s="57">
        <v>1280</v>
      </c>
      <c r="I154" s="57">
        <v>500</v>
      </c>
    </row>
    <row r="155" spans="1:9" ht="18" thickBot="1">
      <c r="A155" s="46">
        <v>98</v>
      </c>
      <c r="B155" s="56" t="s">
        <v>156</v>
      </c>
      <c r="C155" s="57">
        <v>940</v>
      </c>
      <c r="D155" s="57">
        <v>530</v>
      </c>
      <c r="E155" s="46"/>
      <c r="F155" s="46"/>
      <c r="G155" s="46"/>
      <c r="H155" s="57">
        <v>830</v>
      </c>
      <c r="I155" s="57">
        <v>500</v>
      </c>
    </row>
    <row r="156" spans="1:9" ht="18" thickBot="1">
      <c r="A156" s="46">
        <v>99</v>
      </c>
      <c r="B156" s="56" t="s">
        <v>386</v>
      </c>
      <c r="C156" s="57">
        <v>860</v>
      </c>
      <c r="D156" s="57">
        <v>530</v>
      </c>
      <c r="E156" s="46"/>
      <c r="F156" s="46"/>
      <c r="G156" s="46"/>
      <c r="H156" s="57"/>
      <c r="I156" s="57"/>
    </row>
    <row r="157" spans="1:9" ht="18" thickBot="1">
      <c r="A157" s="46">
        <v>100</v>
      </c>
      <c r="B157" s="56" t="s">
        <v>157</v>
      </c>
      <c r="C157" s="57"/>
      <c r="D157" s="57"/>
      <c r="E157" s="46"/>
      <c r="F157" s="46"/>
      <c r="G157" s="46"/>
      <c r="H157" s="57">
        <v>1140</v>
      </c>
      <c r="I157" s="57">
        <v>620</v>
      </c>
    </row>
    <row r="158" spans="1:9" ht="18" thickBot="1">
      <c r="A158" s="46">
        <v>101</v>
      </c>
      <c r="B158" s="56" t="s">
        <v>158</v>
      </c>
      <c r="C158" s="57">
        <v>960</v>
      </c>
      <c r="D158" s="57">
        <v>660</v>
      </c>
      <c r="E158" s="46"/>
      <c r="F158" s="46"/>
      <c r="G158" s="46"/>
      <c r="H158" s="57">
        <v>1570</v>
      </c>
      <c r="I158" s="57">
        <v>1060</v>
      </c>
    </row>
    <row r="159" spans="1:9" ht="18" thickBot="1">
      <c r="A159" s="46">
        <v>102</v>
      </c>
      <c r="B159" s="56" t="s">
        <v>159</v>
      </c>
      <c r="C159" s="57">
        <v>1100</v>
      </c>
      <c r="D159" s="57">
        <v>370</v>
      </c>
      <c r="E159" s="46"/>
      <c r="F159" s="46"/>
      <c r="G159" s="46"/>
      <c r="H159" s="57">
        <v>1340</v>
      </c>
      <c r="I159" s="57">
        <v>620</v>
      </c>
    </row>
    <row r="160" spans="1:9" ht="18" thickBot="1">
      <c r="A160" s="46">
        <v>103</v>
      </c>
      <c r="B160" s="56" t="s">
        <v>160</v>
      </c>
      <c r="C160" s="57">
        <v>980</v>
      </c>
      <c r="D160" s="57">
        <v>450</v>
      </c>
      <c r="E160" s="46"/>
      <c r="F160" s="46"/>
      <c r="G160" s="46"/>
      <c r="H160" s="57">
        <v>1520</v>
      </c>
      <c r="I160" s="57">
        <v>1100</v>
      </c>
    </row>
    <row r="161" spans="1:9" ht="18" thickBot="1">
      <c r="A161" s="46">
        <v>104</v>
      </c>
      <c r="B161" s="56" t="s">
        <v>161</v>
      </c>
      <c r="C161" s="57">
        <v>1320</v>
      </c>
      <c r="D161" s="57">
        <v>480</v>
      </c>
      <c r="E161" s="46"/>
      <c r="F161" s="46"/>
      <c r="G161" s="46"/>
      <c r="H161" s="57">
        <v>1430</v>
      </c>
      <c r="I161" s="57">
        <v>690</v>
      </c>
    </row>
    <row r="162" spans="1:9" ht="18" thickBot="1">
      <c r="A162" s="46">
        <v>105</v>
      </c>
      <c r="B162" s="56" t="s">
        <v>162</v>
      </c>
      <c r="C162" s="57">
        <v>1460</v>
      </c>
      <c r="D162" s="57">
        <v>590</v>
      </c>
      <c r="E162" s="46"/>
      <c r="F162" s="46"/>
      <c r="G162" s="46"/>
      <c r="H162" s="57">
        <v>800</v>
      </c>
      <c r="I162" s="57">
        <v>230</v>
      </c>
    </row>
    <row r="163" spans="1:9" ht="18" thickBot="1">
      <c r="A163" s="46">
        <v>106</v>
      </c>
      <c r="B163" s="56" t="s">
        <v>163</v>
      </c>
      <c r="C163" s="57">
        <v>750</v>
      </c>
      <c r="D163" s="57">
        <v>150</v>
      </c>
      <c r="E163" s="46"/>
      <c r="F163" s="46"/>
      <c r="G163" s="46"/>
      <c r="H163" s="57">
        <v>1270</v>
      </c>
      <c r="I163" s="57">
        <v>480</v>
      </c>
    </row>
    <row r="164" spans="1:9" ht="18" thickBot="1">
      <c r="A164" s="46">
        <v>107</v>
      </c>
      <c r="B164" s="56" t="s">
        <v>164</v>
      </c>
      <c r="C164" s="57">
        <v>1020</v>
      </c>
      <c r="D164" s="57">
        <v>440</v>
      </c>
      <c r="E164" s="46"/>
      <c r="F164" s="46"/>
      <c r="G164" s="46"/>
      <c r="H164" s="57">
        <v>1940</v>
      </c>
      <c r="I164" s="57">
        <v>650</v>
      </c>
    </row>
    <row r="165" spans="1:9" ht="18" thickBot="1">
      <c r="A165" s="46">
        <v>108</v>
      </c>
      <c r="B165" s="56" t="s">
        <v>165</v>
      </c>
      <c r="C165" s="57">
        <v>1500</v>
      </c>
      <c r="D165" s="57">
        <v>540</v>
      </c>
      <c r="E165" s="46"/>
      <c r="F165" s="46"/>
      <c r="G165" s="46"/>
      <c r="H165" s="57">
        <v>840</v>
      </c>
      <c r="I165" s="57">
        <v>410</v>
      </c>
    </row>
    <row r="166" spans="1:9" ht="18" thickBot="1">
      <c r="A166" s="46">
        <v>109</v>
      </c>
      <c r="B166" s="56" t="s">
        <v>166</v>
      </c>
      <c r="C166" s="57">
        <v>1090</v>
      </c>
      <c r="D166" s="57">
        <v>540</v>
      </c>
      <c r="E166" s="46"/>
      <c r="F166" s="46"/>
      <c r="G166" s="46"/>
      <c r="H166" s="57">
        <v>1650</v>
      </c>
      <c r="I166" s="57">
        <v>990</v>
      </c>
    </row>
    <row r="167" spans="1:9" ht="18" thickBot="1">
      <c r="A167" s="46">
        <v>110</v>
      </c>
      <c r="B167" s="56" t="s">
        <v>167</v>
      </c>
      <c r="C167" s="57">
        <v>950</v>
      </c>
      <c r="D167" s="57">
        <v>400</v>
      </c>
      <c r="E167" s="46"/>
      <c r="F167" s="46"/>
      <c r="G167" s="46"/>
      <c r="H167" s="57">
        <v>980</v>
      </c>
      <c r="I167" s="57">
        <v>590</v>
      </c>
    </row>
    <row r="168" spans="1:9" ht="18" thickBot="1">
      <c r="A168" s="46">
        <v>111</v>
      </c>
      <c r="B168" s="56" t="s">
        <v>168</v>
      </c>
      <c r="C168" s="57">
        <v>750</v>
      </c>
      <c r="D168" s="57">
        <v>560</v>
      </c>
      <c r="E168" s="46"/>
      <c r="F168" s="46"/>
      <c r="G168" s="46"/>
      <c r="H168" s="57">
        <v>950</v>
      </c>
      <c r="I168" s="57">
        <v>930</v>
      </c>
    </row>
    <row r="169" spans="1:9" ht="18" thickBot="1">
      <c r="A169" s="46">
        <v>112</v>
      </c>
      <c r="B169" s="56" t="s">
        <v>169</v>
      </c>
      <c r="C169" s="57">
        <v>900</v>
      </c>
      <c r="D169" s="57">
        <v>520</v>
      </c>
      <c r="E169" s="46"/>
      <c r="F169" s="46"/>
      <c r="G169" s="46"/>
      <c r="H169" s="57">
        <v>1130</v>
      </c>
      <c r="I169" s="57">
        <v>660</v>
      </c>
    </row>
    <row r="170" spans="1:9" ht="18" thickBot="1">
      <c r="A170" s="46">
        <v>113</v>
      </c>
      <c r="B170" s="56" t="s">
        <v>371</v>
      </c>
      <c r="C170" s="57">
        <v>910</v>
      </c>
      <c r="D170" s="57">
        <v>370</v>
      </c>
      <c r="E170" s="46"/>
      <c r="F170" s="46"/>
      <c r="G170" s="46"/>
      <c r="H170" s="57">
        <v>850</v>
      </c>
      <c r="I170" s="57">
        <v>510</v>
      </c>
    </row>
    <row r="171" spans="1:9" ht="18" thickBot="1">
      <c r="A171" s="46">
        <v>114</v>
      </c>
      <c r="B171" s="56" t="s">
        <v>170</v>
      </c>
      <c r="C171" s="57">
        <v>590</v>
      </c>
      <c r="D171" s="57">
        <v>360</v>
      </c>
      <c r="E171" s="46"/>
      <c r="F171" s="46"/>
      <c r="G171" s="46"/>
      <c r="H171" s="57">
        <v>1100</v>
      </c>
      <c r="I171" s="57">
        <v>400</v>
      </c>
    </row>
    <row r="172" spans="1:9" ht="18" thickBot="1">
      <c r="A172" s="46">
        <v>115</v>
      </c>
      <c r="B172" s="56" t="s">
        <v>372</v>
      </c>
      <c r="C172" s="57">
        <v>650</v>
      </c>
      <c r="D172" s="57">
        <v>310</v>
      </c>
      <c r="E172" s="46"/>
      <c r="F172" s="46"/>
      <c r="G172" s="46"/>
      <c r="H172" s="57">
        <v>1170</v>
      </c>
      <c r="I172" s="57">
        <v>420</v>
      </c>
    </row>
    <row r="173" spans="1:9" ht="18" thickBot="1">
      <c r="A173" s="46">
        <v>116</v>
      </c>
      <c r="B173" s="56" t="s">
        <v>389</v>
      </c>
      <c r="C173" s="57">
        <v>1150</v>
      </c>
      <c r="D173" s="57">
        <v>400</v>
      </c>
      <c r="E173" s="46"/>
      <c r="F173" s="46"/>
      <c r="G173" s="46"/>
      <c r="H173" s="57"/>
      <c r="I173" s="57"/>
    </row>
    <row r="174" spans="1:9" ht="18" thickBot="1">
      <c r="A174" s="46">
        <v>117</v>
      </c>
      <c r="B174" s="56" t="s">
        <v>171</v>
      </c>
      <c r="C174" s="57">
        <v>810</v>
      </c>
      <c r="D174" s="57">
        <v>410</v>
      </c>
      <c r="E174" s="46"/>
      <c r="F174" s="46"/>
      <c r="G174" s="46"/>
      <c r="H174" s="57">
        <v>1510</v>
      </c>
      <c r="I174" s="57">
        <v>770</v>
      </c>
    </row>
    <row r="175" spans="1:9" ht="18" thickBot="1">
      <c r="A175" s="46">
        <v>118</v>
      </c>
      <c r="B175" s="56" t="s">
        <v>172</v>
      </c>
      <c r="C175" s="57">
        <v>820</v>
      </c>
      <c r="D175" s="57">
        <v>350</v>
      </c>
      <c r="E175" s="46"/>
      <c r="F175" s="46"/>
      <c r="G175" s="46"/>
      <c r="H175" s="57">
        <v>1000</v>
      </c>
      <c r="I175" s="57">
        <v>420</v>
      </c>
    </row>
    <row r="176" spans="1:9" ht="18" thickBot="1">
      <c r="A176" s="46">
        <v>119</v>
      </c>
      <c r="B176" s="56" t="s">
        <v>173</v>
      </c>
      <c r="C176" s="57">
        <v>720</v>
      </c>
      <c r="D176" s="57">
        <v>300</v>
      </c>
      <c r="E176" s="46"/>
      <c r="F176" s="46"/>
      <c r="G176" s="46"/>
      <c r="H176" s="57">
        <v>1330</v>
      </c>
      <c r="I176" s="57">
        <v>520</v>
      </c>
    </row>
    <row r="177" spans="1:9" ht="18" thickBot="1">
      <c r="A177" s="46">
        <v>120</v>
      </c>
      <c r="B177" s="56" t="s">
        <v>174</v>
      </c>
      <c r="C177" s="57">
        <v>900</v>
      </c>
      <c r="D177" s="57">
        <v>350</v>
      </c>
      <c r="E177" s="46"/>
      <c r="F177" s="46"/>
      <c r="G177" s="46"/>
      <c r="H177" s="57">
        <v>1450</v>
      </c>
      <c r="I177" s="57">
        <v>710</v>
      </c>
    </row>
    <row r="178" spans="1:9" ht="18" thickBot="1">
      <c r="A178" s="46">
        <v>121</v>
      </c>
      <c r="B178" s="56" t="s">
        <v>175</v>
      </c>
      <c r="C178" s="57">
        <v>1500</v>
      </c>
      <c r="D178" s="57">
        <v>840</v>
      </c>
      <c r="E178" s="46"/>
      <c r="F178" s="46"/>
      <c r="G178" s="46"/>
      <c r="H178" s="57">
        <v>1500</v>
      </c>
      <c r="I178" s="57">
        <v>1050</v>
      </c>
    </row>
    <row r="179" spans="1:9" ht="18" thickBot="1">
      <c r="A179" s="46">
        <v>122</v>
      </c>
      <c r="B179" s="56" t="s">
        <v>176</v>
      </c>
      <c r="C179" s="57">
        <v>900</v>
      </c>
      <c r="D179" s="57">
        <v>400</v>
      </c>
      <c r="E179" s="46"/>
      <c r="F179" s="46"/>
      <c r="G179" s="46"/>
      <c r="H179" s="57">
        <v>1000</v>
      </c>
      <c r="I179" s="57">
        <v>480</v>
      </c>
    </row>
    <row r="180" spans="1:9" ht="18" thickBot="1">
      <c r="A180" s="46">
        <v>123</v>
      </c>
      <c r="B180" s="56" t="s">
        <v>177</v>
      </c>
      <c r="C180" s="57">
        <v>740</v>
      </c>
      <c r="D180" s="57">
        <v>360</v>
      </c>
      <c r="E180" s="46"/>
      <c r="F180" s="46"/>
      <c r="G180" s="46"/>
      <c r="H180" s="57">
        <v>780</v>
      </c>
      <c r="I180" s="57">
        <v>460</v>
      </c>
    </row>
    <row r="181" spans="1:9" ht="18" thickBot="1">
      <c r="A181" s="46">
        <v>124</v>
      </c>
      <c r="B181" s="56" t="s">
        <v>178</v>
      </c>
      <c r="C181" s="57">
        <v>750</v>
      </c>
      <c r="D181" s="57">
        <v>440</v>
      </c>
      <c r="E181" s="46"/>
      <c r="F181" s="46"/>
      <c r="G181" s="46"/>
      <c r="H181" s="57">
        <v>1040</v>
      </c>
      <c r="I181" s="57">
        <v>410</v>
      </c>
    </row>
    <row r="182" spans="1:9" ht="18" thickBot="1">
      <c r="A182" s="46">
        <v>125</v>
      </c>
      <c r="B182" s="56" t="s">
        <v>179</v>
      </c>
      <c r="C182" s="57">
        <v>790</v>
      </c>
      <c r="D182" s="57">
        <v>220</v>
      </c>
      <c r="E182" s="46"/>
      <c r="F182" s="46"/>
      <c r="G182" s="46"/>
      <c r="H182" s="57">
        <v>1400</v>
      </c>
      <c r="I182" s="57">
        <v>550</v>
      </c>
    </row>
    <row r="183" spans="1:9" ht="18" thickBot="1">
      <c r="A183" s="46">
        <v>126</v>
      </c>
      <c r="B183" s="56" t="s">
        <v>180</v>
      </c>
      <c r="C183" s="57">
        <v>840</v>
      </c>
      <c r="D183" s="57">
        <v>500</v>
      </c>
      <c r="E183" s="46"/>
      <c r="F183" s="46"/>
      <c r="G183" s="46"/>
      <c r="H183" s="57">
        <v>1330</v>
      </c>
      <c r="I183" s="57">
        <v>400</v>
      </c>
    </row>
    <row r="184" spans="1:9" ht="18" thickBot="1">
      <c r="A184" s="46">
        <v>127</v>
      </c>
      <c r="B184" s="56" t="s">
        <v>181</v>
      </c>
      <c r="C184" s="57">
        <v>1150</v>
      </c>
      <c r="D184" s="57">
        <v>400</v>
      </c>
      <c r="E184" s="46"/>
      <c r="F184" s="46"/>
      <c r="G184" s="46"/>
      <c r="H184" s="57">
        <v>800</v>
      </c>
      <c r="I184" s="57">
        <v>910</v>
      </c>
    </row>
    <row r="185" spans="1:9" ht="18" thickBot="1">
      <c r="A185" s="46">
        <v>128</v>
      </c>
      <c r="B185" s="56" t="s">
        <v>380</v>
      </c>
      <c r="C185" s="57">
        <v>1300</v>
      </c>
      <c r="D185" s="57">
        <v>540</v>
      </c>
      <c r="E185" s="46"/>
      <c r="F185" s="46"/>
      <c r="G185" s="46"/>
      <c r="H185" s="57">
        <v>1200</v>
      </c>
      <c r="I185" s="57">
        <v>620</v>
      </c>
    </row>
    <row r="186" spans="1:9" ht="18" thickBot="1">
      <c r="A186" s="46">
        <v>129</v>
      </c>
      <c r="B186" s="56" t="s">
        <v>377</v>
      </c>
      <c r="C186" s="57">
        <v>890</v>
      </c>
      <c r="D186" s="57">
        <v>650</v>
      </c>
      <c r="E186" s="46"/>
      <c r="F186" s="46"/>
      <c r="G186" s="46"/>
      <c r="H186" s="57">
        <v>1150</v>
      </c>
      <c r="I186" s="57">
        <v>500</v>
      </c>
    </row>
    <row r="187" spans="1:9" ht="18" thickBot="1">
      <c r="A187" s="46">
        <v>130</v>
      </c>
      <c r="B187" s="56" t="s">
        <v>375</v>
      </c>
      <c r="C187" s="57">
        <v>1040</v>
      </c>
      <c r="D187" s="57">
        <v>710</v>
      </c>
      <c r="E187" s="46"/>
      <c r="F187" s="46"/>
      <c r="G187" s="46"/>
      <c r="H187" s="57">
        <v>880</v>
      </c>
      <c r="I187" s="57">
        <v>390</v>
      </c>
    </row>
    <row r="188" spans="1:9" ht="18" thickBot="1">
      <c r="A188" s="46">
        <v>131</v>
      </c>
      <c r="B188" s="56" t="s">
        <v>182</v>
      </c>
      <c r="C188" s="57">
        <v>660</v>
      </c>
      <c r="D188" s="57">
        <v>240</v>
      </c>
      <c r="E188" s="46"/>
      <c r="F188" s="46"/>
      <c r="G188" s="46"/>
      <c r="H188" s="57">
        <v>1550</v>
      </c>
      <c r="I188" s="57">
        <v>730</v>
      </c>
    </row>
    <row r="189" spans="1:9" ht="18" thickBot="1">
      <c r="A189" s="46">
        <v>132</v>
      </c>
      <c r="B189" s="56" t="s">
        <v>183</v>
      </c>
      <c r="C189" s="57">
        <v>980</v>
      </c>
      <c r="D189" s="57">
        <v>530</v>
      </c>
      <c r="E189" s="46"/>
      <c r="F189" s="46"/>
      <c r="G189" s="46"/>
      <c r="H189" s="57">
        <v>2100</v>
      </c>
      <c r="I189" s="57">
        <v>910</v>
      </c>
    </row>
    <row r="190" spans="1:9" ht="18" thickBot="1">
      <c r="A190" s="46">
        <v>133</v>
      </c>
      <c r="B190" s="56" t="s">
        <v>184</v>
      </c>
      <c r="C190" s="57">
        <v>680</v>
      </c>
      <c r="D190" s="57">
        <v>240</v>
      </c>
      <c r="E190" s="46"/>
      <c r="F190" s="46"/>
      <c r="G190" s="46"/>
      <c r="H190" s="57">
        <v>2100</v>
      </c>
      <c r="I190" s="57">
        <v>1120</v>
      </c>
    </row>
    <row r="191" spans="1:9" ht="18" thickBot="1">
      <c r="A191" s="46">
        <v>134</v>
      </c>
      <c r="B191" s="56" t="s">
        <v>185</v>
      </c>
      <c r="C191" s="57">
        <v>1490</v>
      </c>
      <c r="D191" s="57">
        <v>600</v>
      </c>
      <c r="E191" s="46"/>
      <c r="F191" s="46"/>
      <c r="G191" s="46"/>
      <c r="H191" s="57">
        <v>1670</v>
      </c>
      <c r="I191" s="57">
        <v>840</v>
      </c>
    </row>
    <row r="192" spans="1:9" ht="18" thickBot="1">
      <c r="A192" s="46">
        <v>135</v>
      </c>
      <c r="B192" s="56" t="s">
        <v>186</v>
      </c>
      <c r="C192" s="57">
        <v>1850</v>
      </c>
      <c r="D192" s="57">
        <v>810</v>
      </c>
      <c r="E192" s="46"/>
      <c r="F192" s="46"/>
      <c r="G192" s="46"/>
      <c r="H192" s="57">
        <v>870</v>
      </c>
      <c r="I192" s="57">
        <v>480</v>
      </c>
    </row>
    <row r="193" spans="1:9" ht="18" thickBot="1">
      <c r="A193" s="46">
        <v>136</v>
      </c>
      <c r="B193" s="56" t="s">
        <v>187</v>
      </c>
      <c r="C193" s="57">
        <v>1740</v>
      </c>
      <c r="D193" s="57">
        <v>950</v>
      </c>
      <c r="E193" s="46"/>
      <c r="F193" s="46"/>
      <c r="G193" s="46"/>
      <c r="H193" s="57"/>
      <c r="I193" s="57"/>
    </row>
    <row r="194" spans="1:9" ht="18" thickBot="1">
      <c r="A194" s="46">
        <v>137</v>
      </c>
      <c r="B194" s="56" t="s">
        <v>188</v>
      </c>
      <c r="C194" s="57">
        <v>1270</v>
      </c>
      <c r="D194" s="57">
        <v>440</v>
      </c>
      <c r="E194" s="46"/>
      <c r="F194" s="46"/>
      <c r="G194" s="46"/>
      <c r="H194" s="57">
        <v>1070</v>
      </c>
      <c r="I194" s="57">
        <v>510</v>
      </c>
    </row>
    <row r="195" spans="1:9" ht="18" thickBot="1">
      <c r="A195" s="46">
        <v>138</v>
      </c>
      <c r="B195" s="56" t="s">
        <v>385</v>
      </c>
      <c r="C195" s="57">
        <v>860</v>
      </c>
      <c r="D195" s="57">
        <v>500</v>
      </c>
      <c r="E195" s="46"/>
      <c r="F195" s="46"/>
      <c r="G195" s="46"/>
      <c r="H195" s="57">
        <v>1220</v>
      </c>
      <c r="I195" s="57">
        <v>630</v>
      </c>
    </row>
    <row r="196" spans="1:9" ht="18" thickBot="1">
      <c r="A196" s="46">
        <v>139</v>
      </c>
      <c r="B196" s="56" t="s">
        <v>189</v>
      </c>
      <c r="C196" s="57"/>
      <c r="D196" s="57"/>
      <c r="E196" s="46"/>
      <c r="F196" s="46"/>
      <c r="G196" s="46"/>
      <c r="H196" s="57">
        <v>1220</v>
      </c>
      <c r="I196" s="57">
        <v>700</v>
      </c>
    </row>
    <row r="197" spans="1:9" ht="18" thickBot="1">
      <c r="A197" s="46">
        <v>140</v>
      </c>
      <c r="B197" s="56" t="s">
        <v>390</v>
      </c>
      <c r="C197" s="57">
        <v>780</v>
      </c>
      <c r="D197" s="57">
        <v>440</v>
      </c>
      <c r="E197" s="46"/>
      <c r="F197" s="46"/>
      <c r="G197" s="46"/>
      <c r="H197" s="57"/>
      <c r="I197" s="57"/>
    </row>
    <row r="198" spans="1:9" ht="18" thickBot="1">
      <c r="A198" s="46">
        <v>141</v>
      </c>
      <c r="B198" s="56" t="s">
        <v>190</v>
      </c>
      <c r="C198" s="57">
        <v>1240</v>
      </c>
      <c r="D198" s="57">
        <v>670</v>
      </c>
      <c r="E198" s="46"/>
      <c r="F198" s="46"/>
      <c r="G198" s="46"/>
      <c r="H198" s="57">
        <v>1400</v>
      </c>
      <c r="I198" s="57">
        <v>480</v>
      </c>
    </row>
    <row r="199" spans="1:9" ht="18" thickBot="1">
      <c r="A199" s="46">
        <v>142</v>
      </c>
      <c r="B199" s="56" t="s">
        <v>373</v>
      </c>
      <c r="C199" s="57">
        <v>1640</v>
      </c>
      <c r="D199" s="57">
        <v>530</v>
      </c>
      <c r="E199" s="46"/>
      <c r="F199" s="46"/>
      <c r="G199" s="46"/>
      <c r="H199" s="57">
        <v>1190</v>
      </c>
      <c r="I199" s="57">
        <v>560</v>
      </c>
    </row>
    <row r="200" spans="1:9" ht="18" thickBot="1">
      <c r="A200" s="46">
        <v>143</v>
      </c>
      <c r="B200" s="56" t="s">
        <v>191</v>
      </c>
      <c r="C200" s="57">
        <v>1540</v>
      </c>
      <c r="D200" s="57">
        <v>580</v>
      </c>
      <c r="E200" s="46"/>
      <c r="F200" s="46"/>
      <c r="G200" s="46"/>
      <c r="H200" s="57">
        <v>940</v>
      </c>
      <c r="I200" s="57">
        <v>570</v>
      </c>
    </row>
    <row r="201" spans="1:9" ht="18" thickBot="1">
      <c r="A201" s="46">
        <v>144</v>
      </c>
      <c r="B201" s="56" t="s">
        <v>192</v>
      </c>
      <c r="C201" s="57">
        <v>1200</v>
      </c>
      <c r="D201" s="57">
        <v>360</v>
      </c>
      <c r="E201" s="46"/>
      <c r="F201" s="46"/>
      <c r="G201" s="46"/>
      <c r="H201" s="57">
        <v>2000</v>
      </c>
      <c r="I201" s="57">
        <v>670</v>
      </c>
    </row>
    <row r="202" spans="1:9" ht="18" thickBot="1">
      <c r="A202" s="46">
        <v>145</v>
      </c>
      <c r="B202" s="56" t="s">
        <v>193</v>
      </c>
      <c r="C202" s="57">
        <v>720</v>
      </c>
      <c r="D202" s="57">
        <v>320</v>
      </c>
      <c r="E202" s="46"/>
      <c r="F202" s="46"/>
      <c r="G202" s="46"/>
      <c r="H202" s="57">
        <v>1430</v>
      </c>
      <c r="I202" s="57">
        <v>780</v>
      </c>
    </row>
    <row r="203" spans="1:9" ht="18" thickBot="1">
      <c r="A203" s="46">
        <v>146</v>
      </c>
      <c r="B203" s="56" t="s">
        <v>194</v>
      </c>
      <c r="C203" s="57">
        <v>1380</v>
      </c>
      <c r="D203" s="57">
        <v>900</v>
      </c>
      <c r="E203" s="46"/>
      <c r="F203" s="46"/>
      <c r="G203" s="46"/>
      <c r="H203" s="57">
        <v>1730</v>
      </c>
      <c r="I203" s="57">
        <v>420</v>
      </c>
    </row>
    <row r="204" spans="1:9" ht="18" thickBot="1">
      <c r="A204" s="46">
        <v>147</v>
      </c>
      <c r="B204" s="56" t="s">
        <v>195</v>
      </c>
      <c r="C204" s="57">
        <v>1680</v>
      </c>
      <c r="D204" s="57">
        <v>490</v>
      </c>
      <c r="E204" s="46"/>
      <c r="F204" s="46"/>
      <c r="G204" s="46"/>
      <c r="H204" s="57">
        <v>1660</v>
      </c>
      <c r="I204" s="57">
        <v>730</v>
      </c>
    </row>
    <row r="205" spans="1:9" ht="18" thickBot="1">
      <c r="A205" s="46">
        <v>148</v>
      </c>
      <c r="B205" s="56" t="s">
        <v>196</v>
      </c>
      <c r="C205" s="57">
        <v>1400</v>
      </c>
      <c r="D205" s="57">
        <v>770</v>
      </c>
      <c r="E205" s="46"/>
      <c r="F205" s="46"/>
      <c r="G205" s="46"/>
      <c r="H205" s="57">
        <v>700</v>
      </c>
      <c r="I205" s="57">
        <v>380</v>
      </c>
    </row>
    <row r="206" spans="1:9" ht="18" thickBot="1">
      <c r="A206" s="46">
        <v>149</v>
      </c>
      <c r="B206" s="56" t="s">
        <v>387</v>
      </c>
      <c r="C206" s="57">
        <v>1080</v>
      </c>
      <c r="D206" s="57">
        <v>430</v>
      </c>
      <c r="E206" s="46"/>
      <c r="F206" s="46"/>
      <c r="G206" s="46"/>
      <c r="H206" s="57"/>
      <c r="I206" s="57"/>
    </row>
    <row r="207" spans="1:9" ht="18" thickBot="1">
      <c r="A207" s="46">
        <v>150</v>
      </c>
      <c r="B207" s="56" t="s">
        <v>197</v>
      </c>
      <c r="C207" s="57">
        <v>1300</v>
      </c>
      <c r="D207" s="57">
        <v>450</v>
      </c>
      <c r="E207" s="46"/>
      <c r="F207" s="46"/>
      <c r="G207" s="46"/>
      <c r="H207" s="57">
        <v>1160</v>
      </c>
      <c r="I207" s="57">
        <v>890</v>
      </c>
    </row>
    <row r="208" spans="1:9" ht="18" thickBot="1">
      <c r="A208" s="46">
        <v>151</v>
      </c>
      <c r="B208" s="56" t="s">
        <v>198</v>
      </c>
      <c r="C208" s="57">
        <v>1530</v>
      </c>
      <c r="D208" s="57">
        <v>670</v>
      </c>
      <c r="E208" s="46"/>
      <c r="F208" s="46"/>
      <c r="G208" s="46"/>
      <c r="H208" s="57">
        <v>2000</v>
      </c>
      <c r="I208" s="57">
        <v>1050</v>
      </c>
    </row>
    <row r="209" spans="1:9" ht="18" thickBot="1">
      <c r="A209" s="46">
        <v>152</v>
      </c>
      <c r="B209" s="56" t="s">
        <v>199</v>
      </c>
      <c r="C209" s="57">
        <v>500</v>
      </c>
      <c r="D209" s="57">
        <v>650</v>
      </c>
      <c r="E209" s="46"/>
      <c r="F209" s="46"/>
      <c r="G209" s="46"/>
      <c r="H209" s="57">
        <v>1630</v>
      </c>
      <c r="I209" s="57">
        <v>1050</v>
      </c>
    </row>
    <row r="210" spans="1:9" ht="18" thickBot="1">
      <c r="A210" s="46">
        <v>153</v>
      </c>
      <c r="B210" s="56" t="s">
        <v>200</v>
      </c>
      <c r="C210" s="57">
        <v>980</v>
      </c>
      <c r="D210" s="57">
        <v>300</v>
      </c>
      <c r="E210" s="46"/>
      <c r="F210" s="46"/>
      <c r="G210" s="46"/>
      <c r="H210" s="57">
        <v>1830</v>
      </c>
      <c r="I210" s="57">
        <v>1400</v>
      </c>
    </row>
    <row r="211" spans="1:9" ht="18" thickBot="1">
      <c r="A211" s="46">
        <v>154</v>
      </c>
      <c r="B211" s="56" t="s">
        <v>201</v>
      </c>
      <c r="C211" s="57">
        <v>1480</v>
      </c>
      <c r="D211" s="57">
        <v>820</v>
      </c>
      <c r="E211" s="46"/>
      <c r="F211" s="46"/>
      <c r="G211" s="46"/>
      <c r="H211" s="57">
        <v>1900</v>
      </c>
      <c r="I211" s="57">
        <v>1330</v>
      </c>
    </row>
    <row r="212" spans="1:9" ht="18" thickBot="1">
      <c r="A212" s="46">
        <v>155</v>
      </c>
      <c r="B212" s="56" t="s">
        <v>397</v>
      </c>
      <c r="C212" s="57">
        <v>790</v>
      </c>
      <c r="D212" s="57">
        <v>360</v>
      </c>
      <c r="E212" s="46"/>
      <c r="F212" s="46"/>
      <c r="G212" s="46"/>
      <c r="H212" s="57"/>
      <c r="I212" s="57"/>
    </row>
    <row r="213" spans="1:9" ht="18" thickBot="1">
      <c r="A213" s="46">
        <v>156</v>
      </c>
      <c r="B213" s="56" t="s">
        <v>202</v>
      </c>
      <c r="C213" s="57">
        <v>1450</v>
      </c>
      <c r="D213" s="57">
        <v>930</v>
      </c>
      <c r="E213" s="46"/>
      <c r="F213" s="46"/>
      <c r="G213" s="46"/>
      <c r="H213" s="57">
        <v>1020</v>
      </c>
      <c r="I213" s="57">
        <v>520</v>
      </c>
    </row>
    <row r="214" spans="1:9" ht="18" thickBot="1">
      <c r="A214" s="46">
        <v>157</v>
      </c>
      <c r="B214" s="56" t="s">
        <v>203</v>
      </c>
      <c r="C214" s="57">
        <v>1660</v>
      </c>
      <c r="D214" s="57">
        <v>1000</v>
      </c>
      <c r="E214" s="46"/>
      <c r="F214" s="46"/>
      <c r="G214" s="46"/>
      <c r="H214" s="57">
        <v>1450</v>
      </c>
      <c r="I214" s="57">
        <v>440</v>
      </c>
    </row>
    <row r="215" spans="1:9" ht="18" thickBot="1">
      <c r="A215" s="46">
        <v>158</v>
      </c>
      <c r="B215" s="56" t="s">
        <v>204</v>
      </c>
      <c r="C215" s="57">
        <v>1920</v>
      </c>
      <c r="D215" s="57">
        <v>1080</v>
      </c>
      <c r="E215" s="46"/>
      <c r="F215" s="46"/>
      <c r="G215" s="46"/>
      <c r="H215" s="57">
        <v>1320</v>
      </c>
      <c r="I215" s="57">
        <v>720</v>
      </c>
    </row>
    <row r="216" spans="1:9" ht="18" thickBot="1">
      <c r="A216" s="46">
        <v>159</v>
      </c>
      <c r="B216" s="56" t="s">
        <v>205</v>
      </c>
      <c r="C216" s="57">
        <v>1340</v>
      </c>
      <c r="D216" s="57">
        <v>900</v>
      </c>
      <c r="E216" s="46"/>
      <c r="F216" s="46"/>
      <c r="G216" s="46"/>
      <c r="H216" s="57">
        <v>2060</v>
      </c>
      <c r="I216" s="57">
        <v>1090</v>
      </c>
    </row>
    <row r="217" spans="1:9" ht="18" thickBot="1">
      <c r="A217" s="46">
        <v>160</v>
      </c>
      <c r="B217" s="56" t="s">
        <v>374</v>
      </c>
      <c r="C217" s="57">
        <v>1270</v>
      </c>
      <c r="D217" s="57">
        <v>800</v>
      </c>
      <c r="E217" s="46"/>
      <c r="F217" s="46"/>
      <c r="G217" s="46"/>
      <c r="H217" s="57">
        <v>1600</v>
      </c>
      <c r="I217" s="57">
        <v>720</v>
      </c>
    </row>
    <row r="218" spans="1:9" ht="18" thickBot="1">
      <c r="A218" s="46">
        <v>161</v>
      </c>
      <c r="B218" s="56" t="s">
        <v>206</v>
      </c>
      <c r="C218" s="57">
        <v>1260</v>
      </c>
      <c r="D218" s="57">
        <v>600</v>
      </c>
      <c r="E218" s="46"/>
      <c r="F218" s="46"/>
      <c r="G218" s="46"/>
      <c r="H218" s="57">
        <v>1790</v>
      </c>
      <c r="I218" s="57">
        <v>850</v>
      </c>
    </row>
    <row r="219" spans="1:9" ht="18" thickBot="1">
      <c r="A219" s="46">
        <v>162</v>
      </c>
      <c r="B219" s="56" t="s">
        <v>207</v>
      </c>
      <c r="C219" s="57">
        <v>1400</v>
      </c>
      <c r="D219" s="57">
        <v>750</v>
      </c>
      <c r="E219" s="46"/>
      <c r="F219" s="46"/>
      <c r="G219" s="46"/>
      <c r="H219" s="57">
        <v>1310</v>
      </c>
      <c r="I219" s="57">
        <v>570</v>
      </c>
    </row>
    <row r="220" spans="1:9" ht="18" thickBot="1">
      <c r="A220" s="46">
        <v>163</v>
      </c>
      <c r="B220" s="56" t="s">
        <v>421</v>
      </c>
      <c r="C220" s="57">
        <v>1300</v>
      </c>
      <c r="D220" s="57">
        <v>700</v>
      </c>
      <c r="E220" s="46"/>
      <c r="F220" s="46"/>
      <c r="G220" s="46"/>
      <c r="H220" s="57">
        <v>530</v>
      </c>
      <c r="I220" s="57">
        <v>340</v>
      </c>
    </row>
    <row r="221" spans="1:9" ht="18" thickBot="1">
      <c r="A221" s="46">
        <v>164</v>
      </c>
      <c r="B221" s="56" t="s">
        <v>391</v>
      </c>
      <c r="C221" s="57">
        <v>1220</v>
      </c>
      <c r="D221" s="57">
        <v>600</v>
      </c>
      <c r="E221" s="46"/>
      <c r="F221" s="46"/>
      <c r="G221" s="46"/>
      <c r="H221" s="57"/>
      <c r="I221" s="57"/>
    </row>
    <row r="222" spans="1:9" ht="18" thickBot="1">
      <c r="A222" s="46">
        <v>165</v>
      </c>
      <c r="B222" s="56" t="s">
        <v>208</v>
      </c>
      <c r="C222" s="57">
        <v>1750</v>
      </c>
      <c r="D222" s="57">
        <v>530</v>
      </c>
      <c r="E222" s="46"/>
      <c r="F222" s="46"/>
      <c r="G222" s="46"/>
      <c r="H222" s="57">
        <v>1310</v>
      </c>
      <c r="I222" s="57">
        <v>1080</v>
      </c>
    </row>
    <row r="223" spans="1:9" ht="18" thickBot="1">
      <c r="A223" s="46">
        <v>166</v>
      </c>
      <c r="B223" s="56" t="s">
        <v>209</v>
      </c>
      <c r="C223" s="57">
        <v>1750</v>
      </c>
      <c r="D223" s="57">
        <v>730</v>
      </c>
      <c r="E223" s="46"/>
      <c r="F223" s="46"/>
      <c r="G223" s="46"/>
      <c r="H223" s="57">
        <v>1630</v>
      </c>
      <c r="I223" s="57">
        <v>710</v>
      </c>
    </row>
    <row r="224" spans="1:9" ht="18" thickBot="1">
      <c r="A224" s="46">
        <v>167</v>
      </c>
      <c r="B224" s="56" t="s">
        <v>210</v>
      </c>
      <c r="C224" s="57">
        <v>1190</v>
      </c>
      <c r="D224" s="57">
        <v>360</v>
      </c>
      <c r="E224" s="46"/>
      <c r="F224" s="46"/>
      <c r="G224" s="46"/>
      <c r="H224" s="57">
        <v>720</v>
      </c>
      <c r="I224" s="57">
        <v>400</v>
      </c>
    </row>
    <row r="225" spans="1:9" ht="18" thickBot="1">
      <c r="A225" s="46">
        <v>168</v>
      </c>
      <c r="B225" s="56" t="s">
        <v>211</v>
      </c>
      <c r="C225" s="57">
        <v>1480</v>
      </c>
      <c r="D225" s="57">
        <v>930</v>
      </c>
      <c r="E225" s="46"/>
      <c r="F225" s="46"/>
      <c r="G225" s="46"/>
      <c r="H225" s="57">
        <v>1160</v>
      </c>
      <c r="I225" s="57">
        <v>390</v>
      </c>
    </row>
    <row r="226" spans="1:9" ht="18" thickBot="1">
      <c r="A226" s="46">
        <v>169</v>
      </c>
      <c r="B226" s="56" t="s">
        <v>212</v>
      </c>
      <c r="C226" s="57">
        <v>1250</v>
      </c>
      <c r="D226" s="57">
        <v>560</v>
      </c>
      <c r="E226" s="46"/>
      <c r="F226" s="46"/>
      <c r="G226" s="46"/>
      <c r="H226" s="57">
        <v>1380</v>
      </c>
      <c r="I226" s="57">
        <v>660</v>
      </c>
    </row>
    <row r="227" spans="1:9" ht="18" thickBot="1">
      <c r="A227" s="46">
        <v>170</v>
      </c>
      <c r="B227" s="56" t="s">
        <v>213</v>
      </c>
      <c r="C227" s="57">
        <v>1000</v>
      </c>
      <c r="D227" s="57">
        <v>370</v>
      </c>
      <c r="E227" s="46"/>
      <c r="F227" s="46"/>
      <c r="G227" s="46"/>
      <c r="H227" s="57">
        <v>1200</v>
      </c>
      <c r="I227" s="57">
        <v>210</v>
      </c>
    </row>
    <row r="228" spans="1:9" ht="18" thickBot="1">
      <c r="A228" s="46">
        <v>171</v>
      </c>
      <c r="B228" s="56" t="s">
        <v>425</v>
      </c>
      <c r="C228" s="57">
        <v>650</v>
      </c>
      <c r="D228" s="57">
        <v>610</v>
      </c>
      <c r="E228" s="46"/>
      <c r="F228" s="46"/>
      <c r="G228" s="46"/>
      <c r="H228" s="57"/>
      <c r="I228" s="57"/>
    </row>
    <row r="229" spans="1:9" ht="18" thickBot="1">
      <c r="A229" s="46">
        <v>172</v>
      </c>
      <c r="B229" s="56" t="s">
        <v>214</v>
      </c>
      <c r="C229" s="57">
        <v>950</v>
      </c>
      <c r="D229" s="57">
        <v>300</v>
      </c>
      <c r="E229" s="46"/>
      <c r="F229" s="46"/>
      <c r="G229" s="46"/>
      <c r="H229" s="57">
        <v>1080</v>
      </c>
      <c r="I229" s="57">
        <v>440</v>
      </c>
    </row>
    <row r="230" spans="1:9" ht="18" thickBot="1">
      <c r="A230" s="46">
        <v>173</v>
      </c>
      <c r="B230" s="56" t="s">
        <v>215</v>
      </c>
      <c r="C230" s="57">
        <v>1170</v>
      </c>
      <c r="D230" s="57">
        <v>320</v>
      </c>
      <c r="E230" s="46"/>
      <c r="F230" s="46"/>
      <c r="G230" s="46"/>
      <c r="H230" s="57">
        <v>1100</v>
      </c>
      <c r="I230" s="57">
        <v>760</v>
      </c>
    </row>
    <row r="231" spans="1:9" ht="18" thickBot="1">
      <c r="A231" s="46">
        <v>174</v>
      </c>
      <c r="B231" s="56" t="s">
        <v>216</v>
      </c>
      <c r="C231" s="57">
        <v>1800</v>
      </c>
      <c r="D231" s="57">
        <v>390</v>
      </c>
      <c r="E231" s="46"/>
      <c r="F231" s="46"/>
      <c r="G231" s="46"/>
      <c r="H231" s="57">
        <v>1200</v>
      </c>
      <c r="I231" s="57">
        <v>800</v>
      </c>
    </row>
    <row r="232" spans="1:9" ht="18" thickBot="1">
      <c r="A232" s="46">
        <v>175</v>
      </c>
      <c r="B232" s="56" t="s">
        <v>217</v>
      </c>
      <c r="C232" s="57">
        <v>2530</v>
      </c>
      <c r="D232" s="57">
        <v>650</v>
      </c>
      <c r="E232" s="46"/>
      <c r="F232" s="46"/>
      <c r="G232" s="46"/>
      <c r="H232" s="57">
        <v>900</v>
      </c>
      <c r="I232" s="57">
        <v>320</v>
      </c>
    </row>
    <row r="233" spans="1:9" ht="18" thickBot="1">
      <c r="A233" s="46">
        <v>176</v>
      </c>
      <c r="B233" s="56" t="s">
        <v>218</v>
      </c>
      <c r="C233" s="57">
        <v>1000</v>
      </c>
      <c r="D233" s="57">
        <v>480</v>
      </c>
      <c r="E233" s="46"/>
      <c r="F233" s="46"/>
      <c r="G233" s="46"/>
      <c r="H233" s="57">
        <v>1450</v>
      </c>
      <c r="I233" s="57">
        <v>860</v>
      </c>
    </row>
    <row r="234" spans="1:9" ht="18" thickBot="1">
      <c r="A234" s="46">
        <v>177</v>
      </c>
      <c r="B234" s="56" t="s">
        <v>219</v>
      </c>
      <c r="C234" s="57">
        <v>1620</v>
      </c>
      <c r="D234" s="57">
        <v>640</v>
      </c>
      <c r="E234" s="46"/>
      <c r="F234" s="46"/>
      <c r="G234" s="46"/>
      <c r="H234" s="57">
        <v>1420</v>
      </c>
      <c r="I234" s="57">
        <v>890</v>
      </c>
    </row>
    <row r="235" spans="1:9" ht="18" thickBot="1">
      <c r="A235" s="46">
        <v>178</v>
      </c>
      <c r="B235" s="56" t="s">
        <v>220</v>
      </c>
      <c r="C235" s="57">
        <v>610</v>
      </c>
      <c r="D235" s="57">
        <v>290</v>
      </c>
      <c r="E235" s="46"/>
      <c r="F235" s="46"/>
      <c r="G235" s="46"/>
      <c r="H235" s="57">
        <v>930</v>
      </c>
      <c r="I235" s="57">
        <v>590</v>
      </c>
    </row>
    <row r="236" spans="1:9" ht="18" thickBot="1">
      <c r="A236" s="46">
        <v>179</v>
      </c>
      <c r="B236" s="56" t="s">
        <v>221</v>
      </c>
      <c r="C236" s="57">
        <v>1330</v>
      </c>
      <c r="D236" s="57">
        <v>540</v>
      </c>
      <c r="E236" s="46"/>
      <c r="F236" s="46"/>
      <c r="G236" s="46"/>
      <c r="H236" s="57">
        <v>1600</v>
      </c>
      <c r="I236" s="57">
        <v>580</v>
      </c>
    </row>
    <row r="237" spans="1:9" ht="18" thickBot="1">
      <c r="A237" s="46">
        <v>180</v>
      </c>
      <c r="B237" s="56" t="s">
        <v>222</v>
      </c>
      <c r="C237" s="57">
        <v>1290</v>
      </c>
      <c r="D237" s="57">
        <v>550</v>
      </c>
      <c r="E237" s="46"/>
      <c r="F237" s="46"/>
      <c r="G237" s="46"/>
      <c r="H237" s="57">
        <v>1980</v>
      </c>
      <c r="I237" s="57">
        <v>300</v>
      </c>
    </row>
    <row r="238" spans="1:9" ht="18" thickBot="1">
      <c r="A238" s="46">
        <v>181</v>
      </c>
      <c r="B238" s="56" t="s">
        <v>388</v>
      </c>
      <c r="C238" s="57">
        <v>1490</v>
      </c>
      <c r="D238" s="57">
        <v>830</v>
      </c>
      <c r="E238" s="46"/>
      <c r="F238" s="46"/>
      <c r="G238" s="46"/>
      <c r="H238" s="57"/>
      <c r="I238" s="57"/>
    </row>
    <row r="239" spans="1:9" ht="18" thickBot="1">
      <c r="A239" s="46">
        <v>182</v>
      </c>
      <c r="B239" s="56" t="s">
        <v>223</v>
      </c>
      <c r="C239" s="57">
        <v>1390</v>
      </c>
      <c r="D239" s="57">
        <v>630</v>
      </c>
      <c r="E239" s="46"/>
      <c r="F239" s="46"/>
      <c r="G239" s="46"/>
      <c r="H239" s="57">
        <v>1980</v>
      </c>
      <c r="I239" s="57">
        <v>610</v>
      </c>
    </row>
    <row r="240" spans="1:9" ht="18" thickBot="1">
      <c r="A240" s="46">
        <v>183</v>
      </c>
      <c r="B240" s="56" t="s">
        <v>224</v>
      </c>
      <c r="C240" s="57">
        <v>1730</v>
      </c>
      <c r="D240" s="57">
        <v>810</v>
      </c>
      <c r="E240" s="46"/>
      <c r="F240" s="46"/>
      <c r="G240" s="46"/>
      <c r="H240" s="57">
        <v>1030</v>
      </c>
      <c r="I240" s="57">
        <v>430</v>
      </c>
    </row>
    <row r="241" spans="1:9" ht="18" thickBot="1">
      <c r="A241" s="46">
        <v>184</v>
      </c>
      <c r="B241" s="56" t="s">
        <v>225</v>
      </c>
      <c r="C241" s="57">
        <v>1410</v>
      </c>
      <c r="D241" s="57">
        <v>600</v>
      </c>
      <c r="E241" s="46"/>
      <c r="F241" s="46"/>
      <c r="G241" s="46"/>
      <c r="H241" s="57">
        <v>1460</v>
      </c>
      <c r="I241" s="57">
        <v>610</v>
      </c>
    </row>
    <row r="242" spans="1:9" ht="18" thickBot="1">
      <c r="A242" s="46">
        <v>185</v>
      </c>
      <c r="B242" s="56" t="s">
        <v>381</v>
      </c>
      <c r="C242" s="57">
        <v>1750</v>
      </c>
      <c r="D242" s="57">
        <v>710</v>
      </c>
      <c r="E242" s="46"/>
      <c r="F242" s="46"/>
      <c r="G242" s="46"/>
      <c r="H242" s="57">
        <v>780</v>
      </c>
      <c r="I242" s="57">
        <v>480</v>
      </c>
    </row>
    <row r="243" spans="1:9" ht="18" thickBot="1">
      <c r="A243" s="46">
        <v>186</v>
      </c>
      <c r="B243" s="56" t="s">
        <v>226</v>
      </c>
      <c r="C243" s="57">
        <v>1250</v>
      </c>
      <c r="D243" s="57">
        <v>410</v>
      </c>
      <c r="E243" s="46"/>
      <c r="F243" s="46"/>
      <c r="G243" s="46"/>
      <c r="H243" s="57"/>
      <c r="I243" s="57"/>
    </row>
    <row r="244" spans="1:9" ht="18" thickBot="1">
      <c r="A244" s="46">
        <v>187</v>
      </c>
      <c r="B244" s="56" t="s">
        <v>227</v>
      </c>
      <c r="C244" s="57">
        <v>1040</v>
      </c>
      <c r="D244" s="57">
        <v>260</v>
      </c>
      <c r="E244" s="46"/>
      <c r="F244" s="46"/>
      <c r="G244" s="46"/>
      <c r="H244" s="57">
        <v>1590</v>
      </c>
      <c r="I244" s="57">
        <v>800</v>
      </c>
    </row>
    <row r="245" spans="1:9" ht="18" thickBot="1">
      <c r="A245" s="46">
        <v>188</v>
      </c>
      <c r="B245" s="56" t="s">
        <v>378</v>
      </c>
      <c r="C245" s="57">
        <v>880</v>
      </c>
      <c r="D245" s="57">
        <v>320</v>
      </c>
      <c r="E245" s="46"/>
      <c r="F245" s="46"/>
      <c r="G245" s="46"/>
      <c r="H245" s="57">
        <v>970</v>
      </c>
      <c r="I245" s="57">
        <v>370</v>
      </c>
    </row>
    <row r="246" spans="1:9" ht="18" thickBot="1">
      <c r="A246" s="46">
        <v>189</v>
      </c>
      <c r="B246" s="56" t="s">
        <v>384</v>
      </c>
      <c r="C246" s="57">
        <v>860</v>
      </c>
      <c r="D246" s="57">
        <v>570</v>
      </c>
      <c r="E246" s="46"/>
      <c r="F246" s="46"/>
      <c r="G246" s="46"/>
      <c r="H246" s="57">
        <v>1350</v>
      </c>
      <c r="I246" s="57">
        <v>620</v>
      </c>
    </row>
    <row r="247" spans="1:9" ht="18" thickBot="1">
      <c r="A247" s="46">
        <v>190</v>
      </c>
      <c r="B247" s="56" t="s">
        <v>228</v>
      </c>
      <c r="C247" s="57"/>
      <c r="D247" s="57"/>
      <c r="E247" s="46"/>
      <c r="F247" s="46"/>
      <c r="G247" s="46"/>
      <c r="H247" s="57">
        <v>1130</v>
      </c>
      <c r="I247" s="57">
        <v>350</v>
      </c>
    </row>
    <row r="248" spans="1:9" ht="18" thickBot="1">
      <c r="A248" s="46">
        <v>191</v>
      </c>
      <c r="B248" s="56" t="s">
        <v>382</v>
      </c>
      <c r="C248" s="57">
        <v>1610</v>
      </c>
      <c r="D248" s="57">
        <v>750</v>
      </c>
      <c r="E248" s="46"/>
      <c r="F248" s="46"/>
      <c r="G248" s="46"/>
      <c r="H248" s="57">
        <v>790</v>
      </c>
      <c r="I248" s="57">
        <v>430</v>
      </c>
    </row>
    <row r="249" spans="1:10" ht="18" thickBot="1">
      <c r="A249" s="46">
        <v>192</v>
      </c>
      <c r="B249" s="56" t="s">
        <v>229</v>
      </c>
      <c r="C249" s="57">
        <v>1310</v>
      </c>
      <c r="D249" s="57">
        <v>440</v>
      </c>
      <c r="E249" s="46"/>
      <c r="F249" s="46"/>
      <c r="G249" s="46"/>
      <c r="H249" s="46"/>
      <c r="I249" s="46"/>
      <c r="J249" s="46"/>
    </row>
    <row r="250" spans="1:10" ht="18" thickBot="1">
      <c r="A250" s="46">
        <v>193</v>
      </c>
      <c r="B250" s="56" t="s">
        <v>230</v>
      </c>
      <c r="C250" s="57">
        <v>1700</v>
      </c>
      <c r="D250" s="57">
        <v>650</v>
      </c>
      <c r="E250" s="46"/>
      <c r="F250" s="46"/>
      <c r="G250" s="46"/>
      <c r="H250" s="46"/>
      <c r="I250" s="46"/>
      <c r="J250" s="46"/>
    </row>
    <row r="251" spans="1:10" ht="18" thickBot="1">
      <c r="A251" s="46">
        <v>194</v>
      </c>
      <c r="B251" s="56" t="s">
        <v>231</v>
      </c>
      <c r="C251" s="57">
        <v>1340</v>
      </c>
      <c r="D251" s="57">
        <v>400</v>
      </c>
      <c r="E251" s="46"/>
      <c r="F251" s="46"/>
      <c r="G251" s="46"/>
      <c r="H251" s="46"/>
      <c r="I251" s="46"/>
      <c r="J251" s="46"/>
    </row>
    <row r="252" spans="1:10" ht="18" thickBot="1">
      <c r="A252" s="46">
        <v>195</v>
      </c>
      <c r="B252" s="56" t="s">
        <v>383</v>
      </c>
      <c r="C252" s="57">
        <v>950</v>
      </c>
      <c r="D252" s="57">
        <v>630</v>
      </c>
      <c r="E252" s="46"/>
      <c r="F252" s="46"/>
      <c r="G252" s="46"/>
      <c r="H252" s="46"/>
      <c r="I252" s="46"/>
      <c r="J252" s="46"/>
    </row>
    <row r="253" spans="1:10" ht="15">
      <c r="A253" s="46"/>
      <c r="B253" s="46"/>
      <c r="C253" s="46"/>
      <c r="D253" s="46"/>
      <c r="E253" s="46"/>
      <c r="F253" s="46"/>
      <c r="G253" s="46"/>
      <c r="H253" s="46"/>
      <c r="I253" s="46"/>
      <c r="J253" s="46"/>
    </row>
    <row r="254" spans="1:10" ht="15">
      <c r="A254" s="46"/>
      <c r="B254" s="46" t="s">
        <v>70</v>
      </c>
      <c r="C254" s="46"/>
      <c r="D254" s="46"/>
      <c r="E254" s="46"/>
      <c r="F254" s="46"/>
      <c r="G254" s="46"/>
      <c r="H254" s="46"/>
      <c r="I254" s="46"/>
      <c r="J254" s="46"/>
    </row>
    <row r="255" spans="1:10" ht="15">
      <c r="A255" s="46"/>
      <c r="B255" s="46"/>
      <c r="C255" s="46"/>
      <c r="D255" s="46"/>
      <c r="E255" s="46"/>
      <c r="F255" s="46"/>
      <c r="G255" s="46"/>
      <c r="H255" s="46"/>
      <c r="I255" s="46"/>
      <c r="J255" s="46"/>
    </row>
    <row r="256" spans="1:10" ht="15">
      <c r="A256" s="46"/>
      <c r="B256" s="46"/>
      <c r="C256" s="46"/>
      <c r="D256" s="46"/>
      <c r="E256" s="46"/>
      <c r="F256" s="46"/>
      <c r="G256" s="46"/>
      <c r="H256" s="46"/>
      <c r="I256" s="46"/>
      <c r="J256" s="46"/>
    </row>
    <row r="257" spans="1:10" ht="15">
      <c r="A257" s="46"/>
      <c r="B257" s="46" t="s">
        <v>232</v>
      </c>
      <c r="C257" s="46"/>
      <c r="D257" s="46"/>
      <c r="E257" s="46"/>
      <c r="F257" s="46"/>
      <c r="G257" s="46"/>
      <c r="H257" s="46"/>
      <c r="I257" s="46"/>
      <c r="J257" s="46"/>
    </row>
    <row r="258" spans="1:10" ht="15.75" thickBot="1">
      <c r="A258" s="46"/>
      <c r="B258" s="46"/>
      <c r="C258" s="46"/>
      <c r="D258" s="46"/>
      <c r="E258" s="46"/>
      <c r="F258" s="46"/>
      <c r="G258" s="46"/>
      <c r="H258" s="46"/>
      <c r="I258" s="46"/>
      <c r="J258" s="46"/>
    </row>
    <row r="259" spans="1:10" ht="25.5" thickBot="1">
      <c r="A259" s="46"/>
      <c r="B259" s="58" t="s">
        <v>233</v>
      </c>
      <c r="C259" s="136"/>
      <c r="D259" s="55" t="s">
        <v>234</v>
      </c>
      <c r="E259" s="46"/>
      <c r="F259" s="46"/>
      <c r="G259" s="46"/>
      <c r="H259" s="46"/>
      <c r="I259" s="46"/>
      <c r="J259" s="46"/>
    </row>
    <row r="260" spans="1:10" ht="32.25" customHeight="1" thickBot="1">
      <c r="A260" s="46"/>
      <c r="B260" s="58" t="s">
        <v>235</v>
      </c>
      <c r="C260" s="136"/>
      <c r="D260" s="55" t="s">
        <v>236</v>
      </c>
      <c r="E260" s="46"/>
      <c r="F260" s="46"/>
      <c r="G260" s="46"/>
      <c r="H260" s="46"/>
      <c r="I260" s="46"/>
      <c r="J260" s="46"/>
    </row>
    <row r="261" spans="1:10" ht="25.5" thickBot="1">
      <c r="A261" s="46"/>
      <c r="B261" s="58" t="s">
        <v>237</v>
      </c>
      <c r="C261" s="136"/>
      <c r="D261" s="55" t="s">
        <v>238</v>
      </c>
      <c r="E261" s="46"/>
      <c r="F261" s="46"/>
      <c r="G261" s="46"/>
      <c r="H261" s="46"/>
      <c r="I261" s="46"/>
      <c r="J261" s="46"/>
    </row>
    <row r="262" spans="1:10" ht="32.25" customHeight="1" thickBot="1">
      <c r="A262" s="46"/>
      <c r="B262" s="58" t="s">
        <v>239</v>
      </c>
      <c r="C262" s="136"/>
      <c r="D262" s="55" t="s">
        <v>236</v>
      </c>
      <c r="E262" s="46"/>
      <c r="F262" s="46"/>
      <c r="G262" s="46"/>
      <c r="H262" s="46"/>
      <c r="I262" s="46"/>
      <c r="J262" s="46"/>
    </row>
    <row r="263" spans="1:10" ht="25.5" thickBot="1">
      <c r="A263" s="46"/>
      <c r="B263" s="58" t="s">
        <v>240</v>
      </c>
      <c r="C263" s="136"/>
      <c r="D263" s="55" t="s">
        <v>238</v>
      </c>
      <c r="E263" s="46"/>
      <c r="F263" s="46"/>
      <c r="G263" s="46"/>
      <c r="H263" s="46"/>
      <c r="I263" s="46"/>
      <c r="J263" s="46"/>
    </row>
    <row r="264" spans="1:10" ht="25.5" thickBot="1">
      <c r="A264" s="46"/>
      <c r="B264" s="58" t="s">
        <v>241</v>
      </c>
      <c r="C264" s="136"/>
      <c r="D264" s="55" t="s">
        <v>238</v>
      </c>
      <c r="E264" s="46"/>
      <c r="F264" s="46"/>
      <c r="G264" s="46"/>
      <c r="H264" s="46"/>
      <c r="I264" s="46"/>
      <c r="J264" s="46"/>
    </row>
    <row r="265" spans="1:10" ht="25.5" thickBot="1">
      <c r="A265" s="46"/>
      <c r="B265" s="58" t="s">
        <v>242</v>
      </c>
      <c r="C265" s="136"/>
      <c r="D265" s="55" t="s">
        <v>234</v>
      </c>
      <c r="E265" s="46"/>
      <c r="F265" s="46"/>
      <c r="G265" s="46"/>
      <c r="H265" s="46"/>
      <c r="I265" s="46"/>
      <c r="J265" s="46"/>
    </row>
    <row r="266" spans="1:10" ht="25.5" thickBot="1">
      <c r="A266" s="46"/>
      <c r="B266" s="58" t="s">
        <v>422</v>
      </c>
      <c r="C266" s="136"/>
      <c r="D266" s="55" t="s">
        <v>423</v>
      </c>
      <c r="E266" s="46"/>
      <c r="F266" s="46"/>
      <c r="G266" s="46"/>
      <c r="H266" s="46"/>
      <c r="I266" s="46"/>
      <c r="J266" s="46"/>
    </row>
    <row r="267" spans="1:10" ht="25.5" thickBot="1">
      <c r="A267" s="46"/>
      <c r="B267" s="58" t="s">
        <v>243</v>
      </c>
      <c r="C267" s="136"/>
      <c r="D267" s="55" t="s">
        <v>244</v>
      </c>
      <c r="E267" s="46"/>
      <c r="F267" s="46"/>
      <c r="G267" s="46"/>
      <c r="H267" s="46"/>
      <c r="I267" s="46"/>
      <c r="J267" s="46"/>
    </row>
    <row r="268" spans="2:4" ht="25.5" thickBot="1">
      <c r="B268" s="58" t="s">
        <v>245</v>
      </c>
      <c r="C268" s="136"/>
      <c r="D268" s="55" t="s">
        <v>238</v>
      </c>
    </row>
    <row r="269" spans="2:4" ht="25.5" thickBot="1">
      <c r="B269" s="58" t="s">
        <v>246</v>
      </c>
      <c r="C269" s="136"/>
      <c r="D269" s="55" t="s">
        <v>238</v>
      </c>
    </row>
    <row r="270" spans="2:4" ht="25.5" thickBot="1">
      <c r="B270" s="58" t="s">
        <v>247</v>
      </c>
      <c r="C270" s="136"/>
      <c r="D270" s="55" t="s">
        <v>248</v>
      </c>
    </row>
    <row r="271" spans="2:4" ht="25.5" thickBot="1">
      <c r="B271" s="58" t="s">
        <v>249</v>
      </c>
      <c r="C271" s="136"/>
      <c r="D271" s="55" t="s">
        <v>250</v>
      </c>
    </row>
    <row r="272" spans="2:4" ht="25.5" thickBot="1">
      <c r="B272" s="58" t="s">
        <v>251</v>
      </c>
      <c r="C272" s="136"/>
      <c r="D272" s="55" t="s">
        <v>252</v>
      </c>
    </row>
    <row r="273" spans="2:4" ht="15">
      <c r="B273" s="46"/>
      <c r="C273" s="46"/>
      <c r="D273" s="46"/>
    </row>
  </sheetData>
  <sheetProtection password="CE0A" sheet="1" objects="1" scenarios="1" selectLockedCells="1" selectUnlockedCells="1"/>
  <printOptions/>
  <pageMargins left="0.26" right="0.22" top="0.27" bottom="0.32" header="0.18" footer="0.2"/>
  <pageSetup horizontalDpi="600" verticalDpi="600" orientation="portrait" paperSize="9" scale="70" r:id="rId3"/>
  <drawing r:id="rId2"/>
  <legacyDrawing r:id="rId1"/>
</worksheet>
</file>

<file path=xl/worksheets/sheet4.xml><?xml version="1.0" encoding="utf-8"?>
<worksheet xmlns="http://schemas.openxmlformats.org/spreadsheetml/2006/main" xmlns:r="http://schemas.openxmlformats.org/officeDocument/2006/relationships">
  <sheetPr codeName="Ark5"/>
  <dimension ref="A1:A1"/>
  <sheetViews>
    <sheetView showGridLines="0" showRowColHeaders="0" showZeros="0" showOutlineSymbols="0" zoomScalePageLayoutView="0" workbookViewId="0" topLeftCell="A1">
      <selection activeCell="M11" sqref="M11"/>
    </sheetView>
  </sheetViews>
  <sheetFormatPr defaultColWidth="11.421875" defaultRowHeight="12.75"/>
  <sheetData/>
  <sheetProtection password="CE0A" sheet="1" objects="1" scenarios="1" selectLockedCells="1" selectUnlockedCells="1"/>
  <printOptions/>
  <pageMargins left="0.28" right="0.75" top="1" bottom="1" header="0.5" footer="0.5"/>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codeName="Ark4"/>
  <dimension ref="A1:N53"/>
  <sheetViews>
    <sheetView showGridLines="0" showRowColHeaders="0" zoomScalePageLayoutView="0" workbookViewId="0" topLeftCell="A1">
      <selection activeCell="A2" sqref="A2:IV53"/>
    </sheetView>
  </sheetViews>
  <sheetFormatPr defaultColWidth="11.421875" defaultRowHeight="12.75"/>
  <cols>
    <col min="4" max="4" width="11.57421875" style="0" customWidth="1"/>
  </cols>
  <sheetData>
    <row r="1" spans="1:11" ht="15">
      <c r="A1" s="483" t="s">
        <v>14</v>
      </c>
      <c r="B1" s="484"/>
      <c r="C1" s="484"/>
      <c r="D1" s="10" t="s">
        <v>15</v>
      </c>
      <c r="E1" s="10" t="s">
        <v>16</v>
      </c>
      <c r="F1" s="10" t="s">
        <v>17</v>
      </c>
      <c r="G1" s="59" t="s">
        <v>41</v>
      </c>
      <c r="H1" s="60"/>
      <c r="I1" s="61" t="s">
        <v>8</v>
      </c>
      <c r="J1" s="62"/>
      <c r="K1" s="63" t="s">
        <v>253</v>
      </c>
    </row>
    <row r="2" spans="1:11" ht="15" hidden="1">
      <c r="A2" s="485" t="s">
        <v>18</v>
      </c>
      <c r="B2" s="486"/>
      <c r="C2" s="487"/>
      <c r="D2" s="11" t="e">
        <f>IF(A!F35&lt;&gt;0,C!$F$24*A!F35,"")</f>
        <v>#VALUE!</v>
      </c>
      <c r="E2" s="11">
        <f>IF(A!G35&lt;&gt;0,C!$F25*A!G35,"")</f>
      </c>
      <c r="F2" s="11">
        <f>IF(A!H35&lt;&gt;0,C!$F26*A!H35,"")</f>
      </c>
      <c r="G2" s="142" t="e">
        <f>IF(SUM(D2:F2)&gt;A!L15,A!L15,SUM(D2:F2))</f>
        <v>#VALUE!</v>
      </c>
      <c r="H2" s="62">
        <f>IF(B!J5="","",+B!J5)</f>
      </c>
      <c r="I2" s="62"/>
      <c r="J2" s="62"/>
      <c r="K2" s="63" t="s">
        <v>254</v>
      </c>
    </row>
    <row r="3" spans="1:11" ht="15" hidden="1">
      <c r="A3" s="339" t="s">
        <v>18</v>
      </c>
      <c r="B3" s="340"/>
      <c r="C3" s="341"/>
      <c r="D3" s="11" t="e">
        <f>IF(A!F37&lt;&gt;0,C!$F$24*A!F37,"")</f>
        <v>#VALUE!</v>
      </c>
      <c r="E3" s="11">
        <f>IF(A!G37&lt;&gt;0,C!$F25*A!G37,"")</f>
      </c>
      <c r="F3" s="11">
        <f>IF(A!H37&lt;&gt;0,C!$F26*A!H37,"")</f>
      </c>
      <c r="G3" s="142" t="e">
        <f>IF(SUM(D3:F3)&gt;A!#REF!,A!#REF!,SUM(D3:F3))</f>
        <v>#VALUE!</v>
      </c>
      <c r="H3" s="62">
        <f>IF(B!J6="","",+B!J6)</f>
      </c>
      <c r="I3" s="62"/>
      <c r="J3" s="62"/>
      <c r="K3" s="63" t="s">
        <v>254</v>
      </c>
    </row>
    <row r="4" spans="1:14" ht="15" hidden="1">
      <c r="A4" s="488" t="s">
        <v>18</v>
      </c>
      <c r="B4" s="340"/>
      <c r="C4" s="489"/>
      <c r="D4" s="11" t="e">
        <f>IF(A!F41&lt;&gt;0,C!$F$24*A!F41,"")</f>
        <v>#VALUE!</v>
      </c>
      <c r="E4" s="11">
        <f>IF(A!G41&lt;&gt;0,C!$F25*A!G41,"")</f>
      </c>
      <c r="F4" s="11">
        <f>IF(A!H41&lt;&gt;0,C!$F27*A!H41,"")</f>
      </c>
      <c r="G4" s="142" t="e">
        <f>IF(SUM(D4:F4)&gt;A!L16,A!L16,SUM(D4:F4))</f>
        <v>#VALUE!</v>
      </c>
      <c r="H4" s="62">
        <f>IF(B!J6="","",+B!J6)</f>
      </c>
      <c r="I4" s="62"/>
      <c r="J4" s="62"/>
      <c r="K4" s="63" t="s">
        <v>254</v>
      </c>
      <c r="N4" t="s">
        <v>37</v>
      </c>
    </row>
    <row r="5" spans="1:14" ht="15" hidden="1">
      <c r="A5" s="488" t="s">
        <v>19</v>
      </c>
      <c r="B5" s="340"/>
      <c r="C5" s="489"/>
      <c r="D5" s="11" t="e">
        <f>IF(A!F42&lt;&gt;0,C!$F$24*A!F42,"")</f>
        <v>#VALUE!</v>
      </c>
      <c r="E5" s="11">
        <f>IF(A!G42&lt;&gt;0,C!$F$25*A!G42,"")</f>
      </c>
      <c r="F5" s="11">
        <f>IF(A!H42&lt;&gt;0,C!$F$26*A!H42,"")</f>
      </c>
      <c r="G5" s="142" t="e">
        <f aca="true" t="shared" si="0" ref="G5:G12">SUM(D5:F5)</f>
        <v>#VALUE!</v>
      </c>
      <c r="H5" s="62">
        <f>IF(B!J6="","",+B!J6)</f>
      </c>
      <c r="I5" s="62"/>
      <c r="J5" s="62"/>
      <c r="K5" s="63" t="s">
        <v>255</v>
      </c>
      <c r="N5">
        <v>0</v>
      </c>
    </row>
    <row r="6" spans="1:11" ht="15" hidden="1">
      <c r="A6" s="490" t="s">
        <v>20</v>
      </c>
      <c r="B6" s="340"/>
      <c r="C6" s="489"/>
      <c r="D6" s="11" t="e">
        <f>IF(A!F43&lt;&gt;0,IF(I6*C!$F$27&gt;C!$G$27,A!F43*C!$G$27,A!F43*E!I6*C!$F$27),"")</f>
        <v>#N/A</v>
      </c>
      <c r="E6" s="11">
        <f>IF(A!G43&lt;&gt;0,A!G43*I6*C!$F$29,"")</f>
      </c>
      <c r="F6" s="11">
        <f>IF(A!H43&lt;&gt;0,A!H43*I6*C!$F$30,"")</f>
      </c>
      <c r="G6" s="142" t="e">
        <f t="shared" si="0"/>
        <v>#N/A</v>
      </c>
      <c r="H6" s="62">
        <f>IF(B!J7="","",+B!J7)</f>
      </c>
      <c r="I6" s="143" t="e">
        <f>VLOOKUP(A!J43,C!$B$58:$D$252,3,FALSE)</f>
        <v>#N/A</v>
      </c>
      <c r="J6" s="62"/>
      <c r="K6" s="63" t="s">
        <v>256</v>
      </c>
    </row>
    <row r="7" spans="1:11" ht="15" hidden="1">
      <c r="A7" s="490" t="s">
        <v>20</v>
      </c>
      <c r="B7" s="340"/>
      <c r="C7" s="489"/>
      <c r="D7" s="11" t="e">
        <f>IF(A!#REF!&lt;&gt;0,IF(I7*C!$F$28&gt;C!$G$28,A!#REF!*C!$G$28,A!#REF!*E!I7*C!$F$28),"")</f>
        <v>#REF!</v>
      </c>
      <c r="E7" s="11" t="e">
        <f>IF(A!#REF!&lt;&gt;0,A!#REF!*I7*C!$F$29,"")</f>
        <v>#REF!</v>
      </c>
      <c r="F7" s="11" t="e">
        <f>IF(A!#REF!&lt;&gt;0,A!#REF!*I7*C!$F$30,"")</f>
        <v>#REF!</v>
      </c>
      <c r="G7" s="142" t="e">
        <f t="shared" si="0"/>
        <v>#REF!</v>
      </c>
      <c r="H7" s="62">
        <f>IF(B!J8="","",+B!J8)</f>
      </c>
      <c r="I7" s="143" t="e">
        <f>VLOOKUP(A!#REF!,C!$B$58:$D$252,3,FALSE)</f>
        <v>#REF!</v>
      </c>
      <c r="J7" s="62"/>
      <c r="K7" s="62"/>
    </row>
    <row r="8" spans="1:11" ht="15" hidden="1">
      <c r="A8" s="494" t="s">
        <v>407</v>
      </c>
      <c r="B8" s="495"/>
      <c r="C8" s="496"/>
      <c r="D8" s="11" t="e">
        <f>IF(A!#REF!&lt;&gt;0,IF(I8*C!$F$28&gt;C!$G$28,A!#REF!*C!$G$28,A!#REF!*E!I8*C!$F$28),"")</f>
        <v>#REF!</v>
      </c>
      <c r="E8" s="11" t="e">
        <f>IF(A!#REF!&lt;&gt;0,A!#REF!*I8*C!$F$29,"")</f>
        <v>#REF!</v>
      </c>
      <c r="F8" s="11" t="e">
        <f>IF(A!#REF!&lt;&gt;0,A!#REF!*I8*C!$F$30,"")</f>
        <v>#REF!</v>
      </c>
      <c r="G8" s="142" t="e">
        <f t="shared" si="0"/>
        <v>#REF!</v>
      </c>
      <c r="H8" s="62"/>
      <c r="I8" s="143" t="e">
        <f>VLOOKUP(A!#REF!,C!$B$58:$D$252,3,FALSE)</f>
        <v>#REF!</v>
      </c>
      <c r="J8" s="62"/>
      <c r="K8" s="62"/>
    </row>
    <row r="9" spans="1:11" ht="15" hidden="1">
      <c r="A9" s="490" t="s">
        <v>21</v>
      </c>
      <c r="B9" s="340"/>
      <c r="C9" s="489"/>
      <c r="D9" s="11" t="e">
        <f>IF(A!#REF!&lt;&gt;0,IF(C!F27*C!F16&gt;C!$G$27,A!#REF!*C!$G$27,A!#REF!*C!F16*C!F27),"")</f>
        <v>#REF!</v>
      </c>
      <c r="E9" s="11" t="e">
        <f>IF(A!#REF!&lt;&gt;0,A!#REF!*C!F29*C!$F$16,"")</f>
        <v>#REF!</v>
      </c>
      <c r="F9" s="11" t="e">
        <f>IF(A!#REF!&lt;&gt;0,C!F16*A!#REF!*C!$F$30,"")</f>
        <v>#REF!</v>
      </c>
      <c r="G9" s="142" t="e">
        <f t="shared" si="0"/>
        <v>#REF!</v>
      </c>
      <c r="H9" s="62">
        <f>IF(B!J9="","",+B!J9)</f>
      </c>
      <c r="I9" s="62"/>
      <c r="J9" s="62"/>
      <c r="K9" s="62"/>
    </row>
    <row r="10" spans="1:11" ht="15" hidden="1">
      <c r="A10" s="491" t="s">
        <v>22</v>
      </c>
      <c r="B10" s="492"/>
      <c r="C10" s="493"/>
      <c r="D10" s="11" t="e">
        <f>IF(A!#REF!&lt;&gt;0,IF(C!F27*C!F17&gt;C!$G$27,A!#REF!*C!$G$27,A!#REF!*C!F17*C!F27),"")</f>
        <v>#REF!</v>
      </c>
      <c r="E10" s="11" t="e">
        <f>IF(A!#REF!&lt;&gt;0,A!#REF!*C!F29*C!$F$17,"")</f>
        <v>#REF!</v>
      </c>
      <c r="F10" s="11" t="e">
        <f>IF(A!#REF!&lt;&gt;0,C!F17*A!#REF!*C!$F$30,"")</f>
        <v>#REF!</v>
      </c>
      <c r="G10" s="142" t="e">
        <f t="shared" si="0"/>
        <v>#REF!</v>
      </c>
      <c r="H10" s="62">
        <f>IF(B!J10="","",+B!J10)</f>
      </c>
      <c r="I10" s="62"/>
      <c r="J10" s="62"/>
      <c r="K10" s="62"/>
    </row>
    <row r="11" spans="1:10" ht="15" hidden="1">
      <c r="A11" s="491" t="s">
        <v>271</v>
      </c>
      <c r="B11" s="492"/>
      <c r="C11" s="493"/>
      <c r="D11" s="11">
        <f>IF(A!F44&lt;&gt;0,A!F44*C!$F$24-D9,"")</f>
      </c>
      <c r="E11" s="11">
        <f>IF(A!G44&lt;&gt;0,A!G44*C!$F$25-E9,"")</f>
      </c>
      <c r="F11" s="11">
        <f>IF(A!H44&lt;&gt;0,A!H44*C!$F$26-F9,"")</f>
      </c>
      <c r="G11" s="142">
        <f t="shared" si="0"/>
        <v>0</v>
      </c>
      <c r="H11" s="62"/>
      <c r="I11" s="62"/>
      <c r="J11" s="62"/>
    </row>
    <row r="12" spans="1:11" ht="15" hidden="1">
      <c r="A12" s="491" t="s">
        <v>272</v>
      </c>
      <c r="B12" s="492"/>
      <c r="C12" s="493"/>
      <c r="D12" s="11">
        <f>IF(A!F45&lt;&gt;0,A!F45*C!$F$24-D10,"")</f>
      </c>
      <c r="E12" s="11">
        <f>IF(A!G45&lt;&gt;0,A!G45*C!$F$25-E10,"")</f>
      </c>
      <c r="F12" s="11">
        <f>IF(A!H45&lt;&gt;0,A!H45*C!$F$26-F10,"")</f>
      </c>
      <c r="G12" s="142">
        <f t="shared" si="0"/>
        <v>0</v>
      </c>
      <c r="H12" s="62"/>
      <c r="I12" s="62"/>
      <c r="J12" s="62"/>
      <c r="K12" s="62"/>
    </row>
    <row r="13" spans="1:11" ht="12" hidden="1">
      <c r="A13" s="64"/>
      <c r="B13" s="65"/>
      <c r="C13" s="60"/>
      <c r="D13" s="60" t="s">
        <v>259</v>
      </c>
      <c r="E13" s="60"/>
      <c r="F13" s="66"/>
      <c r="G13" s="67"/>
      <c r="H13" s="62"/>
      <c r="I13" s="62"/>
      <c r="J13" s="62"/>
      <c r="K13" s="62"/>
    </row>
    <row r="14" spans="1:11" ht="12" hidden="1">
      <c r="A14" s="64"/>
      <c r="B14" s="65"/>
      <c r="C14" s="60"/>
      <c r="D14" s="141">
        <v>6</v>
      </c>
      <c r="E14" s="60"/>
      <c r="F14" s="66" t="s">
        <v>257</v>
      </c>
      <c r="G14" s="67"/>
      <c r="H14" s="62"/>
      <c r="I14" s="62"/>
      <c r="J14" s="62"/>
      <c r="K14" s="62"/>
    </row>
    <row r="15" spans="1:11" ht="12" hidden="1">
      <c r="A15" s="64"/>
      <c r="B15" s="65"/>
      <c r="C15" s="60"/>
      <c r="D15" s="141">
        <v>2</v>
      </c>
      <c r="E15" s="60"/>
      <c r="F15" s="141">
        <f>SUMIF(B!$I$5:$I$18,"X",B!$J$5:$J$18)</f>
        <v>0</v>
      </c>
      <c r="G15" s="67"/>
      <c r="H15" s="62"/>
      <c r="I15" s="62"/>
      <c r="J15" s="62"/>
      <c r="K15" s="62"/>
    </row>
    <row r="16" spans="1:11" ht="12" hidden="1">
      <c r="A16" s="64"/>
      <c r="B16" s="65"/>
      <c r="C16" s="60"/>
      <c r="D16" s="141">
        <v>1</v>
      </c>
      <c r="E16" s="60"/>
      <c r="F16" s="66" t="s">
        <v>311</v>
      </c>
      <c r="G16" s="67"/>
      <c r="H16" s="62"/>
      <c r="I16" s="62"/>
      <c r="J16" s="62"/>
      <c r="K16" s="62"/>
    </row>
    <row r="17" spans="1:11" ht="12" hidden="1">
      <c r="A17" s="64"/>
      <c r="B17" s="65"/>
      <c r="C17" s="60"/>
      <c r="D17" s="141">
        <v>1</v>
      </c>
      <c r="E17" s="60"/>
      <c r="F17" s="141">
        <f>SUMIF(B!$I$5:$I$18,"",B!$J$5:$J$18)</f>
        <v>0</v>
      </c>
      <c r="G17" s="67"/>
      <c r="H17" s="62"/>
      <c r="I17" s="62"/>
      <c r="J17" s="62"/>
      <c r="K17" s="62"/>
    </row>
    <row r="18" spans="1:11" ht="12" hidden="1">
      <c r="A18" s="64"/>
      <c r="B18" s="65"/>
      <c r="C18" s="60"/>
      <c r="D18" s="141"/>
      <c r="E18" s="60"/>
      <c r="F18" s="66" t="s">
        <v>312</v>
      </c>
      <c r="G18" s="67"/>
      <c r="H18" s="62"/>
      <c r="I18" s="62"/>
      <c r="J18" s="62"/>
      <c r="K18" s="62"/>
    </row>
    <row r="19" spans="1:11" ht="12" hidden="1">
      <c r="A19" s="64"/>
      <c r="B19" s="65"/>
      <c r="C19" s="60"/>
      <c r="D19" s="141">
        <v>1</v>
      </c>
      <c r="E19" s="60"/>
      <c r="F19" s="141">
        <f>SUMIF(B!$I$5:$I$18,"U",B!$J$5:$J$18)</f>
        <v>0</v>
      </c>
      <c r="G19" s="67"/>
      <c r="H19" s="62"/>
      <c r="I19" s="62"/>
      <c r="J19" s="62"/>
      <c r="K19" s="62"/>
    </row>
    <row r="20" spans="1:11" ht="12" hidden="1">
      <c r="A20" s="64"/>
      <c r="B20" s="68"/>
      <c r="C20" s="64"/>
      <c r="D20" s="141"/>
      <c r="E20" s="60"/>
      <c r="F20" s="66" t="s">
        <v>369</v>
      </c>
      <c r="G20" s="69"/>
      <c r="H20" s="62"/>
      <c r="I20" s="60"/>
      <c r="J20" s="62"/>
      <c r="K20" s="62"/>
    </row>
    <row r="21" spans="4:6" ht="12" hidden="1">
      <c r="D21" s="141">
        <v>1</v>
      </c>
      <c r="F21" s="141">
        <f>SUMIF(B!$I$5:$I$18,"T",B!$J$5:$J$18)</f>
        <v>0</v>
      </c>
    </row>
    <row r="22" ht="12" hidden="1">
      <c r="D22" s="165">
        <v>1</v>
      </c>
    </row>
    <row r="23" ht="12" hidden="1">
      <c r="D23" s="165">
        <v>1</v>
      </c>
    </row>
    <row r="24" ht="12" hidden="1"/>
    <row r="25" ht="12" hidden="1"/>
    <row r="26" ht="12" hidden="1"/>
    <row r="27" ht="12" hidden="1"/>
    <row r="28" ht="12" hidden="1"/>
    <row r="29" ht="12" hidden="1">
      <c r="A29" t="s">
        <v>415</v>
      </c>
    </row>
    <row r="30" spans="1:8" ht="12" hidden="1">
      <c r="A30" t="s">
        <v>416</v>
      </c>
      <c r="B30" t="s">
        <v>409</v>
      </c>
      <c r="D30" t="s">
        <v>410</v>
      </c>
      <c r="F30" t="s">
        <v>411</v>
      </c>
      <c r="H30" t="s">
        <v>412</v>
      </c>
    </row>
    <row r="31" spans="1:9" ht="12" hidden="1">
      <c r="A31">
        <v>5</v>
      </c>
      <c r="B31" s="169" t="e">
        <f>IF(+B!#REF!="",1,IF(B!#REF!=1,1,IF(B!#REF!=99,1,"")))</f>
        <v>#REF!</v>
      </c>
      <c r="C31" s="171" t="e">
        <f>IF(B31=1,+B!$N5,0)</f>
        <v>#REF!</v>
      </c>
      <c r="D31" s="169" t="e">
        <f>IF(+B!#REF!=7,7,"")</f>
        <v>#REF!</v>
      </c>
      <c r="E31" s="171" t="e">
        <f>IF(D31=7,+B!$N5,0)</f>
        <v>#REF!</v>
      </c>
      <c r="F31" s="169" t="e">
        <f>IF(+B!#REF!=11,11,"")</f>
        <v>#REF!</v>
      </c>
      <c r="G31" s="171" t="e">
        <f>IF(F31=11,+B!$N5,0)</f>
        <v>#REF!</v>
      </c>
      <c r="H31" s="169" t="e">
        <f>IF(+B!#REF!=25,25,"")</f>
        <v>#REF!</v>
      </c>
      <c r="I31" s="171" t="e">
        <f>IF(H31=25,+B!$N5,0)</f>
        <v>#REF!</v>
      </c>
    </row>
    <row r="32" spans="1:9" ht="12" hidden="1">
      <c r="A32">
        <f>+A31+1</f>
        <v>6</v>
      </c>
      <c r="B32" s="169" t="e">
        <f>IF(+B!#REF!="",1,IF(B!#REF!=1,1,IF(B!#REF!=99,1,"")))</f>
        <v>#REF!</v>
      </c>
      <c r="C32" s="171" t="e">
        <f>IF(B32=1,+B!N6,0)</f>
        <v>#REF!</v>
      </c>
      <c r="D32" s="169" t="e">
        <f>IF(+B!#REF!=7,7,"")</f>
        <v>#REF!</v>
      </c>
      <c r="E32" s="171" t="e">
        <f>IF(D32=7,+B!$N6,0)</f>
        <v>#REF!</v>
      </c>
      <c r="F32" s="169" t="e">
        <f>IF(+B!#REF!=11,11,"")</f>
        <v>#REF!</v>
      </c>
      <c r="G32" s="171" t="e">
        <f>IF(F32=11,+B!$N6,0)</f>
        <v>#REF!</v>
      </c>
      <c r="H32" s="169" t="e">
        <f>IF(+B!#REF!=25,25,"")</f>
        <v>#REF!</v>
      </c>
      <c r="I32" s="171" t="e">
        <f>IF(H32=25,+B!$N6,0)</f>
        <v>#REF!</v>
      </c>
    </row>
    <row r="33" spans="1:9" ht="12" hidden="1">
      <c r="A33">
        <f aca="true" t="shared" si="1" ref="A33:A52">+A32+1</f>
        <v>7</v>
      </c>
      <c r="B33" s="169" t="e">
        <f>IF(+B!#REF!="",1,IF(B!#REF!=1,1,IF(B!#REF!=99,1,"")))</f>
        <v>#REF!</v>
      </c>
      <c r="C33" s="171" t="e">
        <f>IF(B33=1,+B!N7,0)</f>
        <v>#REF!</v>
      </c>
      <c r="D33" s="169" t="e">
        <f>IF(+B!#REF!=7,7,"")</f>
        <v>#REF!</v>
      </c>
      <c r="E33" s="171" t="e">
        <f>IF(D33=7,+B!$N7,0)</f>
        <v>#REF!</v>
      </c>
      <c r="F33" s="169" t="e">
        <f>IF(+B!#REF!=11,11,"")</f>
        <v>#REF!</v>
      </c>
      <c r="G33" s="171" t="e">
        <f>IF(F33=11,+B!$N7,0)</f>
        <v>#REF!</v>
      </c>
      <c r="H33" s="169" t="e">
        <f>IF(+B!#REF!=25,25,"")</f>
        <v>#REF!</v>
      </c>
      <c r="I33" s="171" t="e">
        <f>IF(H33=25,+B!$N7,0)</f>
        <v>#REF!</v>
      </c>
    </row>
    <row r="34" spans="1:9" ht="12" hidden="1">
      <c r="A34">
        <f t="shared" si="1"/>
        <v>8</v>
      </c>
      <c r="B34" s="169" t="e">
        <f>IF(+B!#REF!="",1,IF(B!#REF!=1,1,IF(B!#REF!=99,1,"")))</f>
        <v>#REF!</v>
      </c>
      <c r="C34" s="171" t="e">
        <f>IF(B34=1,+B!N8,0)</f>
        <v>#REF!</v>
      </c>
      <c r="D34" s="169" t="e">
        <f>IF(+B!#REF!=7,7,"")</f>
        <v>#REF!</v>
      </c>
      <c r="E34" s="171" t="e">
        <f>IF(D34=7,+B!$N8,0)</f>
        <v>#REF!</v>
      </c>
      <c r="F34" s="169" t="e">
        <f>IF(+B!#REF!=11,11,"")</f>
        <v>#REF!</v>
      </c>
      <c r="G34" s="171" t="e">
        <f>IF(F34=11,+B!$N8,0)</f>
        <v>#REF!</v>
      </c>
      <c r="H34" s="169" t="e">
        <f>IF(+B!#REF!=25,25,"")</f>
        <v>#REF!</v>
      </c>
      <c r="I34" s="171" t="e">
        <f>IF(H34=25,+B!$N8,0)</f>
        <v>#REF!</v>
      </c>
    </row>
    <row r="35" spans="1:9" ht="12" hidden="1">
      <c r="A35">
        <f t="shared" si="1"/>
        <v>9</v>
      </c>
      <c r="B35" s="169" t="e">
        <f>IF(+B!#REF!="",1,IF(B!#REF!=1,1,IF(B!#REF!=99,1,"")))</f>
        <v>#REF!</v>
      </c>
      <c r="C35" s="171" t="e">
        <f>IF(B35=1,+B!N9,0)</f>
        <v>#REF!</v>
      </c>
      <c r="D35" s="169" t="e">
        <f>IF(+B!#REF!=7,7,"")</f>
        <v>#REF!</v>
      </c>
      <c r="E35" s="171" t="e">
        <f>IF(D35=7,+B!$N9,0)</f>
        <v>#REF!</v>
      </c>
      <c r="F35" s="169" t="e">
        <f>IF(+B!#REF!=11,11,"")</f>
        <v>#REF!</v>
      </c>
      <c r="G35" s="171" t="e">
        <f>IF(F35=11,+B!$N9,0)</f>
        <v>#REF!</v>
      </c>
      <c r="H35" s="169" t="e">
        <f>IF(+B!#REF!=25,25,"")</f>
        <v>#REF!</v>
      </c>
      <c r="I35" s="171" t="e">
        <f>IF(H35=25,+B!$N9,0)</f>
        <v>#REF!</v>
      </c>
    </row>
    <row r="36" spans="1:9" ht="12" hidden="1">
      <c r="A36">
        <f t="shared" si="1"/>
        <v>10</v>
      </c>
      <c r="B36" s="169" t="e">
        <f>IF(+B!#REF!="",1,IF(B!#REF!=1,1,IF(B!#REF!=99,1,"")))</f>
        <v>#REF!</v>
      </c>
      <c r="C36" s="171" t="e">
        <f>IF(B36=1,+B!N10,0)</f>
        <v>#REF!</v>
      </c>
      <c r="D36" s="169" t="e">
        <f>IF(+B!#REF!=7,7,"")</f>
        <v>#REF!</v>
      </c>
      <c r="E36" s="171" t="e">
        <f>IF(D36=7,+B!$N10,0)</f>
        <v>#REF!</v>
      </c>
      <c r="F36" s="169" t="e">
        <f>IF(+B!#REF!=11,11,"")</f>
        <v>#REF!</v>
      </c>
      <c r="G36" s="171" t="e">
        <f>IF(F36=11,+B!$N10,0)</f>
        <v>#REF!</v>
      </c>
      <c r="H36" s="169" t="e">
        <f>IF(+B!#REF!=25,25,"")</f>
        <v>#REF!</v>
      </c>
      <c r="I36" s="171" t="e">
        <f>IF(H36=25,+B!$N10,0)</f>
        <v>#REF!</v>
      </c>
    </row>
    <row r="37" spans="1:9" ht="12" hidden="1">
      <c r="A37">
        <f t="shared" si="1"/>
        <v>11</v>
      </c>
      <c r="B37" s="169" t="e">
        <f>IF(+B!#REF!="",1,IF(B!#REF!=1,1,IF(B!#REF!=99,1,"")))</f>
        <v>#REF!</v>
      </c>
      <c r="C37" s="171" t="e">
        <f>IF(B37=1,+B!N11,0)</f>
        <v>#REF!</v>
      </c>
      <c r="D37" s="169" t="e">
        <f>IF(+B!#REF!=7,7,"")</f>
        <v>#REF!</v>
      </c>
      <c r="E37" s="171" t="e">
        <f>IF(D37=7,+B!$N11,0)</f>
        <v>#REF!</v>
      </c>
      <c r="F37" s="169" t="e">
        <f>IF(+B!#REF!=11,11,"")</f>
        <v>#REF!</v>
      </c>
      <c r="G37" s="171" t="e">
        <f>IF(F37=11,+B!$N11,0)</f>
        <v>#REF!</v>
      </c>
      <c r="H37" s="169" t="e">
        <f>IF(+B!#REF!=25,25,"")</f>
        <v>#REF!</v>
      </c>
      <c r="I37" s="171" t="e">
        <f>IF(H37=25,+B!$N11,0)</f>
        <v>#REF!</v>
      </c>
    </row>
    <row r="38" spans="1:9" ht="12" hidden="1">
      <c r="A38">
        <f t="shared" si="1"/>
        <v>12</v>
      </c>
      <c r="B38" s="169" t="e">
        <f>IF(+B!#REF!="",1,IF(B!#REF!=1,1,IF(B!#REF!=99,1,"")))</f>
        <v>#REF!</v>
      </c>
      <c r="C38" s="171" t="e">
        <f>IF(B38=1,+B!N12,0)</f>
        <v>#REF!</v>
      </c>
      <c r="D38" s="169" t="e">
        <f>IF(+B!#REF!=7,7,"")</f>
        <v>#REF!</v>
      </c>
      <c r="E38" s="171" t="e">
        <f>IF(D38=7,+B!$N12,0)</f>
        <v>#REF!</v>
      </c>
      <c r="F38" s="169" t="e">
        <f>IF(+B!#REF!=11,11,"")</f>
        <v>#REF!</v>
      </c>
      <c r="G38" s="171" t="e">
        <f>IF(F38=11,+B!$N12,0)</f>
        <v>#REF!</v>
      </c>
      <c r="H38" s="169" t="e">
        <f>IF(+B!#REF!=25,25,"")</f>
        <v>#REF!</v>
      </c>
      <c r="I38" s="171" t="e">
        <f>IF(H38=25,+B!$N12,0)</f>
        <v>#REF!</v>
      </c>
    </row>
    <row r="39" spans="1:9" ht="12" hidden="1">
      <c r="A39">
        <f t="shared" si="1"/>
        <v>13</v>
      </c>
      <c r="B39" s="169" t="e">
        <f>IF(+B!#REF!="",1,IF(B!#REF!=1,1,IF(B!#REF!=99,1,"")))</f>
        <v>#REF!</v>
      </c>
      <c r="C39" s="171" t="e">
        <f>IF(B39=1,+B!N13,0)</f>
        <v>#REF!</v>
      </c>
      <c r="D39" s="169" t="e">
        <f>IF(+B!#REF!=7,7,"")</f>
        <v>#REF!</v>
      </c>
      <c r="E39" s="171" t="e">
        <f>IF(D39=7,+B!$N13,0)</f>
        <v>#REF!</v>
      </c>
      <c r="F39" s="169" t="e">
        <f>IF(+B!#REF!=11,11,"")</f>
        <v>#REF!</v>
      </c>
      <c r="G39" s="171" t="e">
        <f>IF(F39=11,+B!$N13,0)</f>
        <v>#REF!</v>
      </c>
      <c r="H39" s="169" t="e">
        <f>IF(+B!#REF!=25,25,"")</f>
        <v>#REF!</v>
      </c>
      <c r="I39" s="171" t="e">
        <f>IF(H39=25,+B!$N13,0)</f>
        <v>#REF!</v>
      </c>
    </row>
    <row r="40" spans="1:9" ht="12" hidden="1">
      <c r="A40">
        <f t="shared" si="1"/>
        <v>14</v>
      </c>
      <c r="B40" s="169" t="e">
        <f>IF(+B!#REF!="",1,IF(B!#REF!=1,1,IF(B!#REF!=99,1,"")))</f>
        <v>#REF!</v>
      </c>
      <c r="C40" s="171" t="e">
        <f>IF(B40=1,+B!N14,0)</f>
        <v>#REF!</v>
      </c>
      <c r="D40" s="169" t="e">
        <f>IF(+B!#REF!=7,7,"")</f>
        <v>#REF!</v>
      </c>
      <c r="E40" s="171" t="e">
        <f>IF(D40=7,+B!$N14,0)</f>
        <v>#REF!</v>
      </c>
      <c r="F40" s="169" t="e">
        <f>IF(+B!#REF!=11,11,"")</f>
        <v>#REF!</v>
      </c>
      <c r="G40" s="171" t="e">
        <f>IF(F40=11,+B!$N14,0)</f>
        <v>#REF!</v>
      </c>
      <c r="H40" s="169" t="e">
        <f>IF(+B!#REF!=25,25,"")</f>
        <v>#REF!</v>
      </c>
      <c r="I40" s="171" t="e">
        <f>IF(H40=25,+B!$N14,0)</f>
        <v>#REF!</v>
      </c>
    </row>
    <row r="41" spans="1:9" ht="12" hidden="1">
      <c r="A41">
        <f t="shared" si="1"/>
        <v>15</v>
      </c>
      <c r="B41" s="169" t="e">
        <f>IF(+B!#REF!="",1,IF(B!#REF!=1,1,IF(B!#REF!=99,1,"")))</f>
        <v>#REF!</v>
      </c>
      <c r="C41" s="171" t="e">
        <f>IF(B41=1,+B!N15,0)</f>
        <v>#REF!</v>
      </c>
      <c r="D41" s="169" t="e">
        <f>IF(+B!#REF!=7,7,"")</f>
        <v>#REF!</v>
      </c>
      <c r="E41" s="171" t="e">
        <f>IF(D41=7,+B!$N15,0)</f>
        <v>#REF!</v>
      </c>
      <c r="F41" s="169" t="e">
        <f>IF(+B!#REF!=11,11,"")</f>
        <v>#REF!</v>
      </c>
      <c r="G41" s="171" t="e">
        <f>IF(F41=11,+B!$N15,0)</f>
        <v>#REF!</v>
      </c>
      <c r="H41" s="169" t="e">
        <f>IF(+B!#REF!=25,25,"")</f>
        <v>#REF!</v>
      </c>
      <c r="I41" s="171" t="e">
        <f>IF(H41=25,+B!$N15,0)</f>
        <v>#REF!</v>
      </c>
    </row>
    <row r="42" spans="1:9" ht="12" hidden="1">
      <c r="A42">
        <f t="shared" si="1"/>
        <v>16</v>
      </c>
      <c r="B42" s="169" t="e">
        <f>IF(+B!#REF!="",1,IF(B!#REF!=1,1,IF(B!#REF!=99,1,"")))</f>
        <v>#REF!</v>
      </c>
      <c r="C42" s="171" t="e">
        <f>IF(B42=1,+B!N16,0)</f>
        <v>#REF!</v>
      </c>
      <c r="D42" s="169" t="e">
        <f>IF(+B!#REF!=7,7,"")</f>
        <v>#REF!</v>
      </c>
      <c r="E42" s="171" t="e">
        <f>IF(D42=7,+B!$N16,0)</f>
        <v>#REF!</v>
      </c>
      <c r="F42" s="169" t="e">
        <f>IF(+B!#REF!=11,11,"")</f>
        <v>#REF!</v>
      </c>
      <c r="G42" s="171" t="e">
        <f>IF(F42=11,+B!$N16,0)</f>
        <v>#REF!</v>
      </c>
      <c r="H42" s="169" t="e">
        <f>IF(+B!#REF!=25,25,"")</f>
        <v>#REF!</v>
      </c>
      <c r="I42" s="171" t="e">
        <f>IF(H42=25,+B!$N16,0)</f>
        <v>#REF!</v>
      </c>
    </row>
    <row r="43" spans="1:9" ht="12" hidden="1">
      <c r="A43">
        <f t="shared" si="1"/>
        <v>17</v>
      </c>
      <c r="B43" s="169" t="e">
        <f>IF(+B!#REF!="",1,IF(B!#REF!=1,1,IF(B!#REF!=99,1,"")))</f>
        <v>#REF!</v>
      </c>
      <c r="C43" s="171" t="e">
        <f>IF(B43=1,+B!N17,0)</f>
        <v>#REF!</v>
      </c>
      <c r="D43" s="169" t="e">
        <f>IF(+B!#REF!=7,7,"")</f>
        <v>#REF!</v>
      </c>
      <c r="E43" s="171" t="e">
        <f>IF(D43=7,+B!$N17,0)</f>
        <v>#REF!</v>
      </c>
      <c r="F43" s="169" t="e">
        <f>IF(+B!#REF!=11,11,"")</f>
        <v>#REF!</v>
      </c>
      <c r="G43" s="171" t="e">
        <f>IF(F43=11,+B!$N17,0)</f>
        <v>#REF!</v>
      </c>
      <c r="H43" s="169" t="e">
        <f>IF(+B!#REF!=25,25,"")</f>
        <v>#REF!</v>
      </c>
      <c r="I43" s="171" t="e">
        <f>IF(H43=25,+B!$N17,0)</f>
        <v>#REF!</v>
      </c>
    </row>
    <row r="44" spans="1:9" ht="12" hidden="1">
      <c r="A44" s="170">
        <f t="shared" si="1"/>
        <v>18</v>
      </c>
      <c r="B44" s="169" t="e">
        <f>IF(+B!#REF!="",1,IF(B!#REF!=1,1,IF(B!#REF!=99,1,"")))</f>
        <v>#REF!</v>
      </c>
      <c r="C44" s="171" t="e">
        <f>IF(B44=1,+B!N18,0)</f>
        <v>#REF!</v>
      </c>
      <c r="D44" s="169" t="e">
        <f>IF(+B!#REF!=7,7,"")</f>
        <v>#REF!</v>
      </c>
      <c r="E44" s="171" t="e">
        <f>IF(D44=7,+B!$N18,0)</f>
        <v>#REF!</v>
      </c>
      <c r="F44" s="169" t="e">
        <f>IF(+B!#REF!=11,11,"")</f>
        <v>#REF!</v>
      </c>
      <c r="G44" s="171" t="e">
        <f>IF(F44=11,+B!$N18,0)</f>
        <v>#REF!</v>
      </c>
      <c r="H44" s="169" t="e">
        <f>IF(+B!#REF!=25,25,"")</f>
        <v>#REF!</v>
      </c>
      <c r="I44" s="171" t="e">
        <f>IF(H44=25,+B!$N18,0)</f>
        <v>#REF!</v>
      </c>
    </row>
    <row r="45" spans="1:9" ht="12" hidden="1">
      <c r="A45">
        <f>+A44+7</f>
        <v>25</v>
      </c>
      <c r="B45" s="169" t="e">
        <f>IF(+B!#REF!="",1,IF(B!#REF!=1,1,IF(B!#REF!=99,1,"")))</f>
        <v>#REF!</v>
      </c>
      <c r="C45" s="171" t="e">
        <f>IF(B45=1,+B!N28,0)</f>
        <v>#REF!</v>
      </c>
      <c r="D45" s="169" t="e">
        <f>IF(+B!#REF!=7,7,"")</f>
        <v>#REF!</v>
      </c>
      <c r="E45" s="171" t="e">
        <f>IF(D45=7,+B!$N28,0)</f>
        <v>#REF!</v>
      </c>
      <c r="F45" s="169" t="e">
        <f>IF(+B!#REF!=11,11,"")</f>
        <v>#REF!</v>
      </c>
      <c r="G45" s="171" t="e">
        <f>IF(F45=11,+B!$N28,0)</f>
        <v>#REF!</v>
      </c>
      <c r="H45" s="169" t="e">
        <f>IF(+B!#REF!=25,25,"")</f>
        <v>#REF!</v>
      </c>
      <c r="I45" s="171" t="e">
        <f>IF(H45=25,+B!$N28,0)</f>
        <v>#REF!</v>
      </c>
    </row>
    <row r="46" spans="1:9" ht="12" hidden="1">
      <c r="A46">
        <f t="shared" si="1"/>
        <v>26</v>
      </c>
      <c r="B46" s="169" t="e">
        <f>IF(+B!#REF!="",1,IF(B!#REF!=1,1,IF(B!#REF!=99,1,"")))</f>
        <v>#REF!</v>
      </c>
      <c r="C46" s="171" t="e">
        <f>IF(B46=1,+B!N29,0)</f>
        <v>#REF!</v>
      </c>
      <c r="D46" s="169" t="e">
        <f>IF(+B!#REF!=7,7,"")</f>
        <v>#REF!</v>
      </c>
      <c r="E46" s="171" t="e">
        <f>IF(D46=7,+B!$N29,0)</f>
        <v>#REF!</v>
      </c>
      <c r="F46" s="169" t="e">
        <f>IF(+B!#REF!=11,11,"")</f>
        <v>#REF!</v>
      </c>
      <c r="G46" s="171" t="e">
        <f>IF(F46=11,+B!$N29,0)</f>
        <v>#REF!</v>
      </c>
      <c r="H46" s="169" t="e">
        <f>IF(+B!#REF!=25,25,"")</f>
        <v>#REF!</v>
      </c>
      <c r="I46" s="171" t="e">
        <f>IF(H46=25,+B!$N29,0)</f>
        <v>#REF!</v>
      </c>
    </row>
    <row r="47" spans="1:9" ht="12" hidden="1">
      <c r="A47">
        <f t="shared" si="1"/>
        <v>27</v>
      </c>
      <c r="B47" s="169" t="e">
        <f>IF(+B!#REF!="",1,IF(B!#REF!=1,1,IF(B!#REF!=99,1,"")))</f>
        <v>#REF!</v>
      </c>
      <c r="C47" s="171" t="e">
        <f>IF(B47=1,+B!N32,0)</f>
        <v>#REF!</v>
      </c>
      <c r="D47" s="169" t="e">
        <f>IF(+B!#REF!=7,7,"")</f>
        <v>#REF!</v>
      </c>
      <c r="E47" s="171" t="e">
        <f>IF(D47=7,+B!$N32,0)</f>
        <v>#REF!</v>
      </c>
      <c r="F47" s="169" t="e">
        <f>IF(+B!#REF!=11,11,"")</f>
        <v>#REF!</v>
      </c>
      <c r="G47" s="171" t="e">
        <f>IF(F47=11,+B!$N32,0)</f>
        <v>#REF!</v>
      </c>
      <c r="H47" s="169" t="e">
        <f>IF(+B!#REF!=25,25,"")</f>
        <v>#REF!</v>
      </c>
      <c r="I47" s="171" t="e">
        <f>IF(H47=25,+B!$N32,0)</f>
        <v>#REF!</v>
      </c>
    </row>
    <row r="48" spans="1:9" ht="12" hidden="1">
      <c r="A48" s="170">
        <f t="shared" si="1"/>
        <v>28</v>
      </c>
      <c r="B48" s="169" t="e">
        <f>IF(+B!#REF!="",1,IF(B!#REF!=1,1,IF(B!#REF!=99,1,"")))</f>
        <v>#REF!</v>
      </c>
      <c r="C48" s="171" t="e">
        <f>IF(B48=1,+B!N33,0)</f>
        <v>#REF!</v>
      </c>
      <c r="D48" s="169" t="e">
        <f>IF(+B!#REF!=7,7,"")</f>
        <v>#REF!</v>
      </c>
      <c r="E48" s="171" t="e">
        <f>IF(D48=7,+B!$N33,0)</f>
        <v>#REF!</v>
      </c>
      <c r="F48" s="169" t="e">
        <f>IF(+B!#REF!=11,11,"")</f>
        <v>#REF!</v>
      </c>
      <c r="G48" s="171" t="e">
        <f>IF(F48=11,+B!$N33,0)</f>
        <v>#REF!</v>
      </c>
      <c r="H48" s="169" t="e">
        <f>IF(+B!#REF!=25,25,"")</f>
        <v>#REF!</v>
      </c>
      <c r="I48" s="171" t="e">
        <f>IF(H48=25,+B!$N33,0)</f>
        <v>#REF!</v>
      </c>
    </row>
    <row r="49" spans="1:9" ht="12" hidden="1">
      <c r="A49">
        <f>+A48+10</f>
        <v>38</v>
      </c>
      <c r="C49" s="171">
        <f>IF(B49=1,+B!#REF!,0)</f>
        <v>0</v>
      </c>
      <c r="D49" s="169" t="e">
        <f>IF(+B!#REF!=7,7,"")</f>
        <v>#REF!</v>
      </c>
      <c r="E49" s="171" t="e">
        <f>IF(D49=7,+B!#REF!,0)</f>
        <v>#REF!</v>
      </c>
      <c r="F49" s="169" t="e">
        <f>IF(+B!#REF!=11,11,"")</f>
        <v>#REF!</v>
      </c>
      <c r="G49" s="171" t="e">
        <f>IF(F49=11,+B!#REF!,0)</f>
        <v>#REF!</v>
      </c>
      <c r="H49" s="169" t="e">
        <f>IF(+B!#REF!=25,25,"")</f>
        <v>#REF!</v>
      </c>
      <c r="I49" s="171" t="e">
        <f>IF(H49=25,+B!#REF!,0)</f>
        <v>#REF!</v>
      </c>
    </row>
    <row r="50" spans="1:9" ht="12" hidden="1">
      <c r="A50">
        <f t="shared" si="1"/>
        <v>39</v>
      </c>
      <c r="C50" s="171">
        <f>IF(B50=1,+B!N41,0)</f>
        <v>0</v>
      </c>
      <c r="D50" s="169" t="e">
        <f>IF(+B!#REF!=7,7,"")</f>
        <v>#REF!</v>
      </c>
      <c r="E50" s="171" t="e">
        <f>IF(D50=7,+B!$N41,0)</f>
        <v>#REF!</v>
      </c>
      <c r="F50" s="169" t="e">
        <f>IF(+B!#REF!=11,11,"")</f>
        <v>#REF!</v>
      </c>
      <c r="G50" s="171" t="e">
        <f>IF(F50=11,+B!$N41,0)</f>
        <v>#REF!</v>
      </c>
      <c r="H50" s="169" t="e">
        <f>IF(+B!#REF!=25,25,"")</f>
        <v>#REF!</v>
      </c>
      <c r="I50" s="171" t="e">
        <f>IF(H50=25,+B!$N41,0)</f>
        <v>#REF!</v>
      </c>
    </row>
    <row r="51" spans="1:9" ht="12" hidden="1">
      <c r="A51">
        <f t="shared" si="1"/>
        <v>40</v>
      </c>
      <c r="C51" s="171">
        <f>IF(B51=1,+B!#REF!,0)</f>
        <v>0</v>
      </c>
      <c r="D51" s="169" t="e">
        <f>IF(+B!#REF!=7,7,"")</f>
        <v>#REF!</v>
      </c>
      <c r="E51" s="171" t="e">
        <f>IF(D51=7,+B!#REF!,0)</f>
        <v>#REF!</v>
      </c>
      <c r="F51" s="169" t="e">
        <f>IF(+B!#REF!=11,11,"")</f>
        <v>#REF!</v>
      </c>
      <c r="G51" s="171" t="e">
        <f>IF(F51=11,+B!#REF!,0)</f>
        <v>#REF!</v>
      </c>
      <c r="H51" s="169" t="e">
        <f>IF(+B!#REF!=25,25,"")</f>
        <v>#REF!</v>
      </c>
      <c r="I51" s="171" t="e">
        <f>IF(H51=25,+B!#REF!,0)</f>
        <v>#REF!</v>
      </c>
    </row>
    <row r="52" spans="1:9" ht="12.75" hidden="1" thickBot="1">
      <c r="A52" s="170">
        <f t="shared" si="1"/>
        <v>41</v>
      </c>
      <c r="C52" s="171">
        <f>IF(B52=1,+B!#REF!,0)</f>
        <v>0</v>
      </c>
      <c r="D52" s="169" t="e">
        <f>IF(+B!#REF!=7,7,"")</f>
        <v>#REF!</v>
      </c>
      <c r="E52" s="171" t="e">
        <f>IF(D52=7,+B!#REF!,0)</f>
        <v>#REF!</v>
      </c>
      <c r="F52" s="169" t="e">
        <f>IF(+B!#REF!=11,11,"")</f>
        <v>#REF!</v>
      </c>
      <c r="G52" s="171" t="e">
        <f>IF(F52=11,+B!#REF!,0)</f>
        <v>#REF!</v>
      </c>
      <c r="H52" s="169" t="e">
        <f>IF(+B!#REF!=25,25,"")</f>
        <v>#REF!</v>
      </c>
      <c r="I52" s="171" t="e">
        <f>IF(H52=25,+B!#REF!,0)</f>
        <v>#REF!</v>
      </c>
    </row>
    <row r="53" spans="2:10" ht="12.75" hidden="1" thickBot="1">
      <c r="B53" s="177" t="s">
        <v>413</v>
      </c>
      <c r="C53" s="176" t="e">
        <f>SUM(C31:C52)</f>
        <v>#REF!</v>
      </c>
      <c r="D53" s="177" t="s">
        <v>414</v>
      </c>
      <c r="E53" s="174" t="e">
        <f>SUM(E31:E52)</f>
        <v>#REF!</v>
      </c>
      <c r="F53" s="173">
        <v>11</v>
      </c>
      <c r="G53" s="176" t="e">
        <f>SUM(G31:G52)</f>
        <v>#REF!</v>
      </c>
      <c r="H53" s="175">
        <v>25</v>
      </c>
      <c r="I53" s="176" t="e">
        <f>SUM(I31:I52)</f>
        <v>#REF!</v>
      </c>
      <c r="J53" s="172" t="e">
        <f>+C53+E53+G53+I53</f>
        <v>#REF!</v>
      </c>
    </row>
  </sheetData>
  <sheetProtection/>
  <mergeCells count="12">
    <mergeCell ref="A11:C11"/>
    <mergeCell ref="A12:C12"/>
    <mergeCell ref="A7:C7"/>
    <mergeCell ref="A9:C9"/>
    <mergeCell ref="A10:C10"/>
    <mergeCell ref="A8:C8"/>
    <mergeCell ref="A1:C1"/>
    <mergeCell ref="A2:C2"/>
    <mergeCell ref="A5:C5"/>
    <mergeCell ref="A6:C6"/>
    <mergeCell ref="A4:C4"/>
    <mergeCell ref="A3:C3"/>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Ark6"/>
  <dimension ref="A1:A1"/>
  <sheetViews>
    <sheetView showGridLines="0" showRowColHeaders="0" zoomScalePageLayoutView="0" workbookViewId="0" topLeftCell="A1">
      <selection activeCell="A20" sqref="A20"/>
    </sheetView>
  </sheetViews>
  <sheetFormatPr defaultColWidth="11.421875" defaultRowHeight="12.75"/>
  <sheetData/>
  <sheetProtection password="CE0A" sheet="1" objects="1" scenarios="1"/>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Aetat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Reiseregning</dc:title>
  <dc:subject/>
  <dc:creator>Ola Skjeflo</dc:creator>
  <cp:keywords/>
  <dc:description/>
  <cp:lastModifiedBy>Steinar Ekhaugen</cp:lastModifiedBy>
  <cp:lastPrinted>2022-04-25T08:31:17Z</cp:lastPrinted>
  <dcterms:created xsi:type="dcterms:W3CDTF">2002-02-11T10:23:22Z</dcterms:created>
  <dcterms:modified xsi:type="dcterms:W3CDTF">2024-01-26T08:43:07Z</dcterms:modified>
  <cp:category/>
  <cp:version/>
  <cp:contentType/>
  <cp:contentStatus/>
</cp:coreProperties>
</file>